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835" activeTab="2"/>
  </bookViews>
  <sheets>
    <sheet name="Rekapitulace stavby" sheetId="1" r:id="rId1"/>
    <sheet name="00 - VON" sheetId="2" r:id="rId2"/>
    <sheet name="01 - Stavební část, demon..." sheetId="3" r:id="rId3"/>
  </sheets>
  <definedNames>
    <definedName name="_xlnm.Print_Titles" localSheetId="1">'00 - VON'!$113:$113</definedName>
    <definedName name="_xlnm.Print_Titles" localSheetId="2">'01 - Stavební část, demon...'!$133:$133</definedName>
    <definedName name="_xlnm.Print_Titles" localSheetId="0">'Rekapitulace stavby'!$85:$85</definedName>
    <definedName name="_xlnm.Print_Area" localSheetId="1">'00 - VON'!$C$4:$Q$70,'00 - VON'!$C$76:$Q$97,'00 - VON'!$C$103:$Q$127</definedName>
    <definedName name="_xlnm.Print_Area" localSheetId="2">'01 - Stavební část, demon...'!$C$4:$Q$70,'01 - Stavební část, demon...'!$C$76:$Q$117,'01 - Stavební část, demon...'!$C$123:$Q$401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<sst xmlns="http://schemas.openxmlformats.org/spreadsheetml/2006/main" count="3113" uniqueCount="821">
  <si>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</si>
  <si>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</si>
  <si>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</si>
  <si>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</si>
  <si>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</si>
  <si>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</si>
  <si>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0.01</t>
  </si>
  <si>
    <t>21</t>
  </si>
  <si>
    <t>15</t>
  </si>
  <si>
    <t>SOUHRNNÝ LIST STAVBY</t>
  </si>
  <si>
    <t>v ---  níže se nacházejí doplnkové a pomocné údaje k sestavám  --- v</t>
  </si>
  <si>
    <t>0.001</t>
  </si>
  <si>
    <t>Kód:</t>
  </si>
  <si>
    <t>O-2015-212</t>
  </si>
  <si>
    <t>Stavba:</t>
  </si>
  <si>
    <t>Alšovo nábřeží - Zdravotnická škola - sociální zařízení</t>
  </si>
  <si>
    <t>0.1</t>
  </si>
  <si>
    <t>JKSO:</t>
  </si>
  <si>
    <t>CC-CZ:</t>
  </si>
  <si>
    <t>1</t>
  </si>
  <si>
    <t>Místo:</t>
  </si>
  <si>
    <t>Alšovo nábřeží 6, Praha 1</t>
  </si>
  <si>
    <t>Datum:</t>
  </si>
  <si>
    <t>28.10.2015</t>
  </si>
  <si>
    <t>10</t>
  </si>
  <si>
    <t>100</t>
  </si>
  <si>
    <t>Objednavatel:</t>
  </si>
  <si>
    <t>IČ:</t>
  </si>
  <si>
    <t>VOŠ zdravotnická a Střední zdravotnická škola</t>
  </si>
  <si>
    <t>DIČ:</t>
  </si>
  <si>
    <t>Zhotovitel:</t>
  </si>
  <si>
    <t>dle výběru</t>
  </si>
  <si>
    <t>Projektant:</t>
  </si>
  <si>
    <t>True</t>
  </si>
  <si>
    <t>Zpracovatel:</t>
  </si>
  <si>
    <t xml:space="preserve"> </t>
  </si>
  <si>
    <t>Poznámka:</t>
  </si>
  <si>
    <t xml:space="preserve">Jména výrobců a obchodní názvy u položek jsou pouze informativní, uvedené jako reference technických parametrů,
vzájemné kompatibility zařízení a dostupnosti odborného servisu. Lze použít výrobky ekvivalentních vlastností jiných výrobců.
Soupis prací je sestaven s využitím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soustava"uvedený žádný údaj, nepochází z cenové soustavy ÚRS.  Jména výrobců a obchodní názvy u položek jsou pouze informativní, uvedené jako reference technických parametrů,
vzájemné kompatibility zařízení a dostupnosti odborného servisu. Lze použít výrobky ekvivalentních vlastností jiných výrobců.
Soupis prací je sestaven s využitím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soustava"uvedený žádný údaj, nepochází z cenové soustavy ÚRS.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</si>
  <si>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</si>
  <si>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</si>
  <si>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</si>
  <si>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</si>
  <si>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</si>
  <si>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</si>
  <si>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</si>
  <si>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</si>
  <si>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</si>
  <si>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</si>
  <si>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</si>
  <si>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</si>
  <si>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</si>
  <si>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</si>
  <si>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</si>
  <si>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</si>
  <si>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</si>
  <si>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</si>
  <si>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</si>
  <si>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</si>
  <si>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</si>
  <si>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</si>
  <si>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</si>
  <si>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</si>
  <si>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</si>
  <si>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</si>
  <si>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</si>
  <si>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</si>
  <si>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</si>
  <si>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</si>
  <si>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</si>
  <si>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</si>
  <si>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</si>
  <si>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</si>
  <si>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</si>
  <si>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</si>
  <si>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</si>
  <si>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</si>
  <si>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</si>
  <si>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</si>
  <si>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</si>
  <si>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</si>
  <si>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{5AA41E47-B2C4-4C76-A8D2-4FB8B4C910F9}</t>
  </si>
  <si>
    <t>{00000000-0000-0000-0000-000000000000}</t>
  </si>
  <si>
    <t>00</t>
  </si>
  <si>
    <t>VON</t>
  </si>
  <si>
    <t>{01AC8BDA-94DE-42C3-B2FD-9587B43D5882}</t>
  </si>
  <si>
    <t>01</t>
  </si>
  <si>
    <t>Stavební část, demontáže, profese  ZTI, elektroistalace</t>
  </si>
  <si>
    <t>{031996FE-D95D-4EC2-A3DF-FFF37E7ABB9D}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</si>
  <si>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</si>
  <si>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</si>
  <si>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</si>
  <si>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</si>
  <si>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</si>
  <si>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</si>
  <si>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</si>
  <si>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</si>
  <si>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00 - VON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</si>
  <si>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</si>
  <si>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</si>
  <si>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</si>
  <si>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</si>
  <si>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</si>
  <si>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</si>
  <si>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</si>
  <si>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</si>
  <si>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</si>
  <si>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</si>
  <si>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</si>
  <si>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</si>
  <si>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</si>
  <si>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</si>
  <si>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</si>
  <si>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</si>
  <si>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</si>
  <si>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</si>
  <si>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</si>
  <si>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</si>
  <si>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</si>
  <si>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</si>
  <si>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</si>
  <si>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</si>
  <si>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</si>
  <si>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</si>
  <si>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</si>
  <si>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</si>
  <si>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</si>
  <si>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</si>
  <si>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</si>
  <si>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013254000</t>
  </si>
  <si>
    <t>Dokumentace skutečného provedení stavby</t>
  </si>
  <si>
    <t>Kč</t>
  </si>
  <si>
    <t>1024</t>
  </si>
  <si>
    <t>-1898104191</t>
  </si>
  <si>
    <t>030001000</t>
  </si>
  <si>
    <t>Zařízení staveniště</t>
  </si>
  <si>
    <t>2040224005</t>
  </si>
  <si>
    <t>3</t>
  </si>
  <si>
    <t>043114000</t>
  </si>
  <si>
    <t>Zkoušky tlakové</t>
  </si>
  <si>
    <t>-970290451</t>
  </si>
  <si>
    <t>4</t>
  </si>
  <si>
    <t>044002000</t>
  </si>
  <si>
    <t>Revize</t>
  </si>
  <si>
    <t>-1111336101</t>
  </si>
  <si>
    <t>045002000</t>
  </si>
  <si>
    <t>Kompletační a koordinační činnost</t>
  </si>
  <si>
    <t>-90239273</t>
  </si>
  <si>
    <t>6</t>
  </si>
  <si>
    <t>060001000</t>
  </si>
  <si>
    <t>Územní vlivy</t>
  </si>
  <si>
    <t>1543315718</t>
  </si>
  <si>
    <t>7</t>
  </si>
  <si>
    <t>065002000</t>
  </si>
  <si>
    <t>Mimostaveništní doprava materiálů</t>
  </si>
  <si>
    <t>-1930337657</t>
  </si>
  <si>
    <t>01 - Stavební část, demontáže, profese  ZTI, elektroistalace</t>
  </si>
  <si>
    <t>Praha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</si>
  <si>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</si>
  <si>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</si>
  <si>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</si>
  <si>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</si>
  <si>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</si>
  <si>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</si>
  <si>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</si>
  <si>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</si>
  <si>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</si>
  <si>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</si>
  <si>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</si>
  <si>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</si>
  <si>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</si>
  <si>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</si>
  <si>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</si>
  <si>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</si>
  <si>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</si>
  <si>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</si>
  <si>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</si>
  <si>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</si>
  <si>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</si>
  <si>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</si>
  <si>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</si>
  <si>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</si>
  <si>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</si>
  <si>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346272113</t>
  </si>
  <si>
    <t>Přizdívky ochranné tl 100 mm z pórobetonových přesných příčkovek Ytong objemové hmotnosti 500 kg/m3</t>
  </si>
  <si>
    <t>m2</t>
  </si>
  <si>
    <t>55481216</t>
  </si>
  <si>
    <t>381181000.R01</t>
  </si>
  <si>
    <t>Montáž a dodávka univerzálních mobilních zástěn s dveřmi  tvaru L</t>
  </si>
  <si>
    <t>1164579684</t>
  </si>
  <si>
    <t xml:space="preserve">dělicí kabiny na WC dřevotřísková deska oboustranně potažená laminátem, výška 2 m, šířka dveří min. 600 mm na nerez samozavíracích pantech, chromové uzamčení dveří s indikací uzamčení a nouzovým otevíráním, nosná konstrukce z hliníkových profilů 
</t>
  </si>
  <si>
    <t>P</t>
  </si>
  <si>
    <t>381181000.R02</t>
  </si>
  <si>
    <t>Montáž a dodávka univerzálních  dělících  stěn z HPL laminátu 420x900 mm , nosná konstrukce z nerez L prvků</t>
  </si>
  <si>
    <t>839980780</t>
  </si>
  <si>
    <t xml:space="preserve">pisoárová zástěna, litý vysokotlaký laminát, rozměr min. 420x900 mm, nosná konstrukce z nerez L prvků 
</t>
  </si>
  <si>
    <t>2*0,42*0,9</t>
  </si>
  <si>
    <t>VV</t>
  </si>
  <si>
    <t>611325421</t>
  </si>
  <si>
    <t>Oprava vnitřní vápenocementové štukové omítky stropů v rozsahu plochy do 10%</t>
  </si>
  <si>
    <t>1232944949</t>
  </si>
  <si>
    <t>612121112</t>
  </si>
  <si>
    <t>Zatření spár stěrkovou hmotou vnitřních stěn z pórobetonových tvárnic</t>
  </si>
  <si>
    <t>516894462</t>
  </si>
  <si>
    <t>612131101</t>
  </si>
  <si>
    <t>Cementový postřik vnitřních stěn nanášený celoplošně ručně</t>
  </si>
  <si>
    <t>-1497876216</t>
  </si>
  <si>
    <t>612135101</t>
  </si>
  <si>
    <t>Hrubá výplň rýh ve stěnách maltou jakékoli šířky rýhy</t>
  </si>
  <si>
    <t>-1153653531</t>
  </si>
  <si>
    <t>Součet</t>
  </si>
  <si>
    <t>8</t>
  </si>
  <si>
    <t>612142001</t>
  </si>
  <si>
    <t>Potažení vnitřních stěn sklovláknitým pletivem vtlačeným do tenkovrstvé hmoty</t>
  </si>
  <si>
    <t>-1883127435</t>
  </si>
  <si>
    <t>9</t>
  </si>
  <si>
    <t>612311131</t>
  </si>
  <si>
    <t>Potažení vnitřních stěn vápenným štukem tloušťky do 3 mm</t>
  </si>
  <si>
    <t>1154496761</t>
  </si>
  <si>
    <t>612325421</t>
  </si>
  <si>
    <t>Oprava vnitřní vápenocementové štukové omítky stěn v rozsahu plochy do 10%</t>
  </si>
  <si>
    <t>-870513764</t>
  </si>
  <si>
    <t>11</t>
  </si>
  <si>
    <t>612325422</t>
  </si>
  <si>
    <t>Oprava vnitřní vápenocementové štukové omítky stěn v rozsahu plochy do 30%</t>
  </si>
  <si>
    <t>-1228569745</t>
  </si>
  <si>
    <t>12</t>
  </si>
  <si>
    <t>619991011</t>
  </si>
  <si>
    <t>Obalení konstrukcí a prvků fólií přilepenou lepící páskou</t>
  </si>
  <si>
    <t>1083935077</t>
  </si>
  <si>
    <t>13</t>
  </si>
  <si>
    <t>619995001</t>
  </si>
  <si>
    <t>Začištění omítek kolem oken, dveří, podlah nebo obkladů</t>
  </si>
  <si>
    <t>m</t>
  </si>
  <si>
    <t>-808156760</t>
  </si>
  <si>
    <t>14</t>
  </si>
  <si>
    <t>622143004</t>
  </si>
  <si>
    <t>Montáž omítkových samolepících začišťovacích profilů (APU lišt)</t>
  </si>
  <si>
    <t>775045614</t>
  </si>
  <si>
    <t>M</t>
  </si>
  <si>
    <t>590514760</t>
  </si>
  <si>
    <t>profil okenní začišťovací s tkaninou -Thermospoj 9 mm/2,4 m</t>
  </si>
  <si>
    <t>-879039132</t>
  </si>
  <si>
    <t>délka 2,4 m, přesah tkaniny 100 mm</t>
  </si>
  <si>
    <t>16</t>
  </si>
  <si>
    <t>949101112</t>
  </si>
  <si>
    <t>Lešení pomocné pro objekty pozemních staveb s lešeňovou podlahou v do 3,5 m zatížení do 150 kg/m2</t>
  </si>
  <si>
    <t>-1355017618</t>
  </si>
  <si>
    <t>17</t>
  </si>
  <si>
    <t>952901111</t>
  </si>
  <si>
    <t>Vyčištění budov bytové a občanské výstavby při výšce podlaží do 4 m</t>
  </si>
  <si>
    <t>-1692277884</t>
  </si>
  <si>
    <t>18</t>
  </si>
  <si>
    <t>952902021</t>
  </si>
  <si>
    <t>Čištění budov zametení hladkých podlah</t>
  </si>
  <si>
    <t>890446779</t>
  </si>
  <si>
    <t>19</t>
  </si>
  <si>
    <t>952902221</t>
  </si>
  <si>
    <t>Čištění budov zametení schodišť</t>
  </si>
  <si>
    <t>1793344358</t>
  </si>
  <si>
    <t>20</t>
  </si>
  <si>
    <t>952902231</t>
  </si>
  <si>
    <t>Čištění budov omytí schodišť</t>
  </si>
  <si>
    <t>1828674010</t>
  </si>
  <si>
    <t>962031132.R01</t>
  </si>
  <si>
    <t>Bourání příček z cihel pálených na MVC tl do 100 mm včetně přisekání stěn</t>
  </si>
  <si>
    <t>1549424816</t>
  </si>
  <si>
    <t>22</t>
  </si>
  <si>
    <t>968072455</t>
  </si>
  <si>
    <t>Vybourání kovových dveřních zárubní pl do 2 m2</t>
  </si>
  <si>
    <t>-819061774</t>
  </si>
  <si>
    <t>23</t>
  </si>
  <si>
    <t>969011121</t>
  </si>
  <si>
    <t>Vybourání vodovodního nebo plynového vedení DN do 52</t>
  </si>
  <si>
    <t>423397049</t>
  </si>
  <si>
    <t>24</t>
  </si>
  <si>
    <t>969021111</t>
  </si>
  <si>
    <t>Vybourání kanalizačního potrubí DN do 100</t>
  </si>
  <si>
    <t>882392382</t>
  </si>
  <si>
    <t>25</t>
  </si>
  <si>
    <t>969021121</t>
  </si>
  <si>
    <t>Vybourání kanalizačního potrubí DN do 200</t>
  </si>
  <si>
    <t>489704567</t>
  </si>
  <si>
    <t>26</t>
  </si>
  <si>
    <t>978011121</t>
  </si>
  <si>
    <t>Otlučení vnitřní vápenné nebo vápenocementové omítky stropů v rozsahu do 10 %</t>
  </si>
  <si>
    <t>1484238771</t>
  </si>
  <si>
    <t>27</t>
  </si>
  <si>
    <t>978013121</t>
  </si>
  <si>
    <t>Otlučení vnitřní vápenné nebo vápenocementové omítky stěn stěn v rozsahu do 10 %</t>
  </si>
  <si>
    <t>965258833</t>
  </si>
  <si>
    <t>28</t>
  </si>
  <si>
    <t>978013191</t>
  </si>
  <si>
    <t>Otlučení vnitřní vápenné nebo vápenocementové omítky stěn stěn v rozsahu do 100 %</t>
  </si>
  <si>
    <t>1482883729</t>
  </si>
  <si>
    <t>29</t>
  </si>
  <si>
    <t>997013214</t>
  </si>
  <si>
    <t>Vnitrostaveništní doprava suti a vybouraných hmot pro budovy v do 15 m ručně</t>
  </si>
  <si>
    <t>t</t>
  </si>
  <si>
    <t>-78949401</t>
  </si>
  <si>
    <t>30</t>
  </si>
  <si>
    <t>997013509</t>
  </si>
  <si>
    <t>Příplatek k odvozu suti a vybouraných hmot na skládku ZKD 1 km přes 1 km</t>
  </si>
  <si>
    <t>1976263492</t>
  </si>
  <si>
    <t>31</t>
  </si>
  <si>
    <t>997013511</t>
  </si>
  <si>
    <t>Odvoz suti a vybouraných hmot z meziskládky na skládku do 1 km s naložením a se složením</t>
  </si>
  <si>
    <t>1231288698</t>
  </si>
  <si>
    <t>32</t>
  </si>
  <si>
    <t>997013832.R01</t>
  </si>
  <si>
    <t>Poplatek za uložení stavebního směsného odpadu na skládce (skládkovné) - stavební suť</t>
  </si>
  <si>
    <t>2046331995</t>
  </si>
  <si>
    <t>33</t>
  </si>
  <si>
    <t>998018003</t>
  </si>
  <si>
    <t>Přesun hmot ruční pro budovy v do 24 m</t>
  </si>
  <si>
    <t>-481643386</t>
  </si>
  <si>
    <t>34</t>
  </si>
  <si>
    <t>721174029.R01</t>
  </si>
  <si>
    <t>Potrubí kanalizační z PP odpadní systém HT DN 100-200</t>
  </si>
  <si>
    <t>512755048</t>
  </si>
  <si>
    <t>35</t>
  </si>
  <si>
    <t>721174049.R01</t>
  </si>
  <si>
    <t>Potrubí kanalizační z PP připojovací systém HT DN 50-100</t>
  </si>
  <si>
    <t>107005635</t>
  </si>
  <si>
    <t>36</t>
  </si>
  <si>
    <t>286116100</t>
  </si>
  <si>
    <t>čistící kus kanalizace plastové KGEA DN 200</t>
  </si>
  <si>
    <t>kus</t>
  </si>
  <si>
    <t>512</t>
  </si>
  <si>
    <t>-338152972</t>
  </si>
  <si>
    <t>37</t>
  </si>
  <si>
    <t>721194109</t>
  </si>
  <si>
    <t>Vyvedení a upevnění odpadních výpustek DN 100</t>
  </si>
  <si>
    <t>-427345530</t>
  </si>
  <si>
    <t>38</t>
  </si>
  <si>
    <t>721210813</t>
  </si>
  <si>
    <t>Demontáž vpustí podlahových z kyselinovzdorné kameniny DN 100</t>
  </si>
  <si>
    <t>2108133288</t>
  </si>
  <si>
    <t>39</t>
  </si>
  <si>
    <t>721211422</t>
  </si>
  <si>
    <t>Vpusť podlahová se svislým odtokem DN 50/75/110 mřížka nerez 138x138</t>
  </si>
  <si>
    <t>-1197524540</t>
  </si>
  <si>
    <t>721290111</t>
  </si>
  <si>
    <t>Zkouška těsnosti potrubí kanalizace vodou do DN 125</t>
  </si>
  <si>
    <t>-1755081579</t>
  </si>
  <si>
    <t>721290112</t>
  </si>
  <si>
    <t>Zkouška těsnosti potrubí kanalizace vodou do DN 200</t>
  </si>
  <si>
    <t>1487950097</t>
  </si>
  <si>
    <t>998721103</t>
  </si>
  <si>
    <t>Přesun hmot tonážní pro vnitřní kanalizace v objektech v do 24 m</t>
  </si>
  <si>
    <t>-239493366</t>
  </si>
  <si>
    <t>998721181</t>
  </si>
  <si>
    <t>Příplatek k přesunu hmot tonážní 721 prováděný bez použití mechanizace</t>
  </si>
  <si>
    <t>1867930213</t>
  </si>
  <si>
    <t>722174020.R01</t>
  </si>
  <si>
    <t>Potrubí vodovodní plastové PPR svar polyfuze PN 20 D32-50</t>
  </si>
  <si>
    <t>2018306745</t>
  </si>
  <si>
    <t>722174020.R02</t>
  </si>
  <si>
    <t>Potrubí vodovodní plastové PPR svar polyfuze PN 20 D 20-25</t>
  </si>
  <si>
    <t>1547732864</t>
  </si>
  <si>
    <t>722181123</t>
  </si>
  <si>
    <t>Ochrana vodovodního potrubí zvuk tlumícími objímkami do DN 25 mm</t>
  </si>
  <si>
    <t>1987421074</t>
  </si>
  <si>
    <t>722190401</t>
  </si>
  <si>
    <t>Vyvedení a upevnění výpustku do DN 25</t>
  </si>
  <si>
    <t>-2004897810</t>
  </si>
  <si>
    <t>722229105.R01</t>
  </si>
  <si>
    <t xml:space="preserve">Montáž vodovodních armatur s jedním závitem </t>
  </si>
  <si>
    <t>-1225386812</t>
  </si>
  <si>
    <t>2+6</t>
  </si>
  <si>
    <t>551141060.M01</t>
  </si>
  <si>
    <t>kulový kohout DN 50- DN 32 včetně šroubení</t>
  </si>
  <si>
    <t>1349983753</t>
  </si>
  <si>
    <t>Giacomini, kód: R253LX005</t>
  </si>
  <si>
    <t>551141060.M02</t>
  </si>
  <si>
    <t>kulový kohout DN 25 - DN 20 včetně šroubení</t>
  </si>
  <si>
    <t>-1626030318</t>
  </si>
  <si>
    <t>722290226</t>
  </si>
  <si>
    <t>Zkouška těsnosti vodovodního potrubí závitového do DN 50</t>
  </si>
  <si>
    <t>1306520967</t>
  </si>
  <si>
    <t>722290234</t>
  </si>
  <si>
    <t>Proplach a dezinfekce vodovodního potrubí do DN 80</t>
  </si>
  <si>
    <t>-656773497</t>
  </si>
  <si>
    <t>998722103</t>
  </si>
  <si>
    <t>Přesun hmot tonážní tonážní pro vnitřní vodovod v objektech v do 24 m</t>
  </si>
  <si>
    <t>-24720253</t>
  </si>
  <si>
    <t>998722181</t>
  </si>
  <si>
    <t>Příplatek k přesunu hmot tonážní 722 prováděný bez použití mechanizace</t>
  </si>
  <si>
    <t>-498616236</t>
  </si>
  <si>
    <t>725110814</t>
  </si>
  <si>
    <t>Demontáž klozetu Kombi, odsávací</t>
  </si>
  <si>
    <t>soubor</t>
  </si>
  <si>
    <t>631385916</t>
  </si>
  <si>
    <t>725112021</t>
  </si>
  <si>
    <t>Klozet keramický závěsný na nosné stěny s hlubokým splachováním odpad vodorovný</t>
  </si>
  <si>
    <t>-46326525</t>
  </si>
  <si>
    <t>725121013</t>
  </si>
  <si>
    <t>Splachovač automatický pisoáru s montážní krabicí bateriový</t>
  </si>
  <si>
    <t>840297828</t>
  </si>
  <si>
    <t>725121525.R01</t>
  </si>
  <si>
    <t xml:space="preserve">Pisoárový záchodek automatický </t>
  </si>
  <si>
    <t>907574447</t>
  </si>
  <si>
    <t>725121525.R02</t>
  </si>
  <si>
    <t>Sítko k pisoáru</t>
  </si>
  <si>
    <t>491573833</t>
  </si>
  <si>
    <t>725122813</t>
  </si>
  <si>
    <t>Demontáž pisoárových stání s nádrží a jedním záchodkem</t>
  </si>
  <si>
    <t>531306436</t>
  </si>
  <si>
    <t>725210821</t>
  </si>
  <si>
    <t>Demontáž umyvadel bez výtokových armatur</t>
  </si>
  <si>
    <t>-1334441260</t>
  </si>
  <si>
    <t>725211602</t>
  </si>
  <si>
    <t>Umyvadlo keramické připevněné na stěnu šrouby bílé bez krytu na sifon 550 mm</t>
  </si>
  <si>
    <t>517081625</t>
  </si>
  <si>
    <t xml:space="preserve">umyvadlo keramické např.  Jika Lyra Plus šířka 550 mm s otvorem na stojánkovou baterii 
</t>
  </si>
  <si>
    <t>725330820</t>
  </si>
  <si>
    <t>Demontáž výlevka diturvitová</t>
  </si>
  <si>
    <t>-1841238869</t>
  </si>
  <si>
    <t>725331111</t>
  </si>
  <si>
    <t>Výlevka bez výtokových armatur keramická se sklopnou plastovou mřížkou 425 mm</t>
  </si>
  <si>
    <t>1461428842</t>
  </si>
  <si>
    <t>725590813</t>
  </si>
  <si>
    <t>Přemístění vnitrostaveništní demontovaných pro zařizovací předměty v objektech výšky do 24 m</t>
  </si>
  <si>
    <t>-1467207911</t>
  </si>
  <si>
    <t>725819401</t>
  </si>
  <si>
    <t>Montáž ventilů rohových G 1/2 s připojovací trubičkou</t>
  </si>
  <si>
    <t>-2109653872</t>
  </si>
  <si>
    <t>551410400</t>
  </si>
  <si>
    <t>ventil rohový mosazný 1TE66 1/2"</t>
  </si>
  <si>
    <t>2946572</t>
  </si>
  <si>
    <t>551410420.M01</t>
  </si>
  <si>
    <t>hadička připojovací pancéřovaná</t>
  </si>
  <si>
    <t>1666056937</t>
  </si>
  <si>
    <t>725819402</t>
  </si>
  <si>
    <t>Montáž ventilů rohových G 1/2 bez připojovací trubičky</t>
  </si>
  <si>
    <t>561262846</t>
  </si>
  <si>
    <t>725820801</t>
  </si>
  <si>
    <t>Demontáž baterie nástěnné do G 3 / 4</t>
  </si>
  <si>
    <t>1268985238</t>
  </si>
  <si>
    <t>725822611</t>
  </si>
  <si>
    <t>Baterie umyvadlové stojánkové pákové bez výpusti</t>
  </si>
  <si>
    <t>1383522593</t>
  </si>
  <si>
    <t>725822631</t>
  </si>
  <si>
    <t>Baterie umyvadlové stojánkové klasické s otáčivým kulatým ústím a délkou ramínka 150 mm</t>
  </si>
  <si>
    <t>-1723676007</t>
  </si>
  <si>
    <t>725850800</t>
  </si>
  <si>
    <t>Demontáž ventilů odpadních T 900 až T 902</t>
  </si>
  <si>
    <t>1883710065</t>
  </si>
  <si>
    <t>725860811</t>
  </si>
  <si>
    <t>Demontáž uzávěrů zápachu jednoduchých</t>
  </si>
  <si>
    <t>-665500264</t>
  </si>
  <si>
    <t>725861102</t>
  </si>
  <si>
    <t>Zápachová uzávěrka pro umyvadla DN 40</t>
  </si>
  <si>
    <t>-254848916</t>
  </si>
  <si>
    <t>725861105.R01</t>
  </si>
  <si>
    <t>Zápachová uzávěrka pro výlevku</t>
  </si>
  <si>
    <t>91836033</t>
  </si>
  <si>
    <t>998725103</t>
  </si>
  <si>
    <t>Přesun hmot tonážní pro zařizovací předměty v objektech v do 24 m</t>
  </si>
  <si>
    <t>621744408</t>
  </si>
  <si>
    <t>998725181</t>
  </si>
  <si>
    <t>Příplatek k přesunu hmot tonážní 725 prováděný bez použití mechanizace</t>
  </si>
  <si>
    <t>-1520071638</t>
  </si>
  <si>
    <t>726111031</t>
  </si>
  <si>
    <t>Instalační předstěna - klozet s ovládáním zepředu v 1080 mm závěsný do masivní zděné kce</t>
  </si>
  <si>
    <t>-2045479332</t>
  </si>
  <si>
    <t>998726113</t>
  </si>
  <si>
    <t>Přesun hmot tonážní pro instalační prefabrikáty v objektech v do 24 m</t>
  </si>
  <si>
    <t>-1525142614</t>
  </si>
  <si>
    <t>998726181</t>
  </si>
  <si>
    <t>Příplatek k přesunu hmot tonážní 726 prováděný bez použití mechanizace</t>
  </si>
  <si>
    <t>-1984934693</t>
  </si>
  <si>
    <t>735121810</t>
  </si>
  <si>
    <t>Demontáž otopného tělesa ocelového článkového</t>
  </si>
  <si>
    <t>-1131083142</t>
  </si>
  <si>
    <t>735191905</t>
  </si>
  <si>
    <t>Odvzdušnění otopných těles</t>
  </si>
  <si>
    <t>-1973041058</t>
  </si>
  <si>
    <t>735191910</t>
  </si>
  <si>
    <t>Napuštění vody do otopných těles</t>
  </si>
  <si>
    <t>75239139</t>
  </si>
  <si>
    <t>735191915</t>
  </si>
  <si>
    <t>Montáž otopných těles sestavených z použitých článků ocelových</t>
  </si>
  <si>
    <t>-698988195</t>
  </si>
  <si>
    <t>735494811</t>
  </si>
  <si>
    <t>Vypuštění vody z otopných těles</t>
  </si>
  <si>
    <t>853365213</t>
  </si>
  <si>
    <t>16*2*1,5</t>
  </si>
  <si>
    <t>743112113</t>
  </si>
  <si>
    <t>Montáž trubka plastová ohebná D 16 mm uložená pevně</t>
  </si>
  <si>
    <t>1143324992</t>
  </si>
  <si>
    <t>345710210</t>
  </si>
  <si>
    <t>trubka elektroinstalační  3316</t>
  </si>
  <si>
    <t>-1573905113</t>
  </si>
  <si>
    <t>EAN 8595057655867</t>
  </si>
  <si>
    <t>743411111</t>
  </si>
  <si>
    <t>Montáž krabice zapuštěná plastová kruhová typ KU68/2-1902, KO125</t>
  </si>
  <si>
    <t>-1797629809</t>
  </si>
  <si>
    <t>48+18</t>
  </si>
  <si>
    <t>10.152.128</t>
  </si>
  <si>
    <t>Krabice KU 68-1901 univerzální</t>
  </si>
  <si>
    <t>KS</t>
  </si>
  <si>
    <t>-1738834781</t>
  </si>
  <si>
    <t>10.079.363</t>
  </si>
  <si>
    <t>Krabice KU 68-1902</t>
  </si>
  <si>
    <t>-131742647</t>
  </si>
  <si>
    <t>744241110</t>
  </si>
  <si>
    <t>Montáž vodič Cu izolovaný sk.1 do 1 kV žíla 0,35-35 mm2 pevně</t>
  </si>
  <si>
    <t>1401559594</t>
  </si>
  <si>
    <t>341408260.M01</t>
  </si>
  <si>
    <t>vodič silový s Cu jádrem CY H07 V-K 6 mm2</t>
  </si>
  <si>
    <t>1840328996</t>
  </si>
  <si>
    <t>zelenožlutý</t>
  </si>
  <si>
    <t>744411120</t>
  </si>
  <si>
    <t>Montáž kabel Cu sk.1 do 1 kV do 0,20 kg pod omítku stěn</t>
  </si>
  <si>
    <t>-2107865585</t>
  </si>
  <si>
    <t>341110300.M01</t>
  </si>
  <si>
    <t>kabel silový s Cu jádrem CYKY - O 3x1,5 mm2</t>
  </si>
  <si>
    <t>2099631121</t>
  </si>
  <si>
    <t>obsah kovu [kg/m], Cu =0,044, Al =0</t>
  </si>
  <si>
    <t>341110300.M02</t>
  </si>
  <si>
    <t>kabel silový s Cu jádrem CYKY - J 3x1,5 mm2</t>
  </si>
  <si>
    <t>-1887614987</t>
  </si>
  <si>
    <t>341110360.M01</t>
  </si>
  <si>
    <t>kabel silový s Cu jádrem CYKY - J 3x2,5 mm2</t>
  </si>
  <si>
    <t>-866318481</t>
  </si>
  <si>
    <t>obsah kovu [kg/m], Cu =0,074, Al =0</t>
  </si>
  <si>
    <t>746211150</t>
  </si>
  <si>
    <t>Ukončení vodič izolovaný do 16 mm2 v rozváděči nebo na přístroji</t>
  </si>
  <si>
    <t>-1358007513</t>
  </si>
  <si>
    <t>746421113</t>
  </si>
  <si>
    <t>Ukončení kabelů nebo vodičů do 1 kV koncovkou ucpávkovou do 4 žil P 21 jednoduchý nástavec</t>
  </si>
  <si>
    <t>1409878163</t>
  </si>
  <si>
    <t>747111111</t>
  </si>
  <si>
    <t>Montáž vypínač nástěnný 1-jednopólový prostředí obyčejné nebo vlhké</t>
  </si>
  <si>
    <t>567077973</t>
  </si>
  <si>
    <t>345355150</t>
  </si>
  <si>
    <t>spínač jednopólový 10A  např. Tango bílý</t>
  </si>
  <si>
    <t>2083556370</t>
  </si>
  <si>
    <t>747111125</t>
  </si>
  <si>
    <t>Montáž přepínač nástěnný 5-sériový prostředí obyčejné nebo vlhké</t>
  </si>
  <si>
    <t>-356346036</t>
  </si>
  <si>
    <t>345355750</t>
  </si>
  <si>
    <t>spínač řazení 5 10A  např. Tango bílý</t>
  </si>
  <si>
    <t>1554640616</t>
  </si>
  <si>
    <t>747111126</t>
  </si>
  <si>
    <t>Montáž přepínač nástěnný 6-střídavý prostředí obyčejné nebo vlhké</t>
  </si>
  <si>
    <t>-645160129</t>
  </si>
  <si>
    <t>345355550</t>
  </si>
  <si>
    <t>spínač řazení 6 10A  např. Tango bílý</t>
  </si>
  <si>
    <t>280156974</t>
  </si>
  <si>
    <t>747231150</t>
  </si>
  <si>
    <t>Montáž jistič jednopólový nn do 25 A ve skříni</t>
  </si>
  <si>
    <t>963733306</t>
  </si>
  <si>
    <t>358221110</t>
  </si>
  <si>
    <t>jistič 1pólový-charakteristika B LPN (LSN) 16B/1</t>
  </si>
  <si>
    <t>-31148446</t>
  </si>
  <si>
    <t>EAN: 8590125338734</t>
  </si>
  <si>
    <t>-1232638291</t>
  </si>
  <si>
    <t>348144050.M01</t>
  </si>
  <si>
    <t>svítidlo přisazené zářivkové  1x13W</t>
  </si>
  <si>
    <t>523461436</t>
  </si>
  <si>
    <t xml:space="preserve">svítidlo zářivkové 1x13W, např. E-14KN32/PC03 
</t>
  </si>
  <si>
    <t>613604354</t>
  </si>
  <si>
    <t>348144100.M01</t>
  </si>
  <si>
    <t>svítidlo  přisazené zářivkové , 2x18W</t>
  </si>
  <si>
    <t>-1412532199</t>
  </si>
  <si>
    <t xml:space="preserve">svítidlo zářivkové 2x18W,  např.E-25KN62/PC06 
</t>
  </si>
  <si>
    <t>748121215.R01</t>
  </si>
  <si>
    <t>-1419832913</t>
  </si>
  <si>
    <t>svítidlo nouzové  11 W , 1.hod</t>
  </si>
  <si>
    <t>959573365</t>
  </si>
  <si>
    <t>766441822</t>
  </si>
  <si>
    <t>Demontáž parapetních desek dřevěných nebo plastových šířky přes 30 cm délky přes 1,0 m</t>
  </si>
  <si>
    <t>550677085</t>
  </si>
  <si>
    <t>766660722</t>
  </si>
  <si>
    <t>Montáž dveřního kování - zámku</t>
  </si>
  <si>
    <t>1997593235</t>
  </si>
  <si>
    <t>549146220.M01</t>
  </si>
  <si>
    <t>klika včetně štítu a zámku FAB</t>
  </si>
  <si>
    <t>-1983749635</t>
  </si>
  <si>
    <t>č.zboží ACE00002 cena zahrnuje kování včetně rozet a montážního materiálu</t>
  </si>
  <si>
    <t>766662811</t>
  </si>
  <si>
    <t>Demontáž truhlářských prahů dveří jednokřídlových</t>
  </si>
  <si>
    <t>-1682787184</t>
  </si>
  <si>
    <t>766664932</t>
  </si>
  <si>
    <t>Oprava dveřních křídel samozavírače dveří na zárubeň ocelovou</t>
  </si>
  <si>
    <t>440345525</t>
  </si>
  <si>
    <t>766664957</t>
  </si>
  <si>
    <t>Oprava a údržba dveří - výměna zámku</t>
  </si>
  <si>
    <t>1236872420</t>
  </si>
  <si>
    <t>stávající zámky</t>
  </si>
  <si>
    <t>766664958</t>
  </si>
  <si>
    <t>Oprava a údržba dveří - výměna klik se štítky</t>
  </si>
  <si>
    <t>sada</t>
  </si>
  <si>
    <t>-1243757324</t>
  </si>
  <si>
    <t>stávající kliky a štítky</t>
  </si>
  <si>
    <t>766691914</t>
  </si>
  <si>
    <t>Vyvěšení nebo zavěšení dřevěných křídel dveří pl do 2 m2</t>
  </si>
  <si>
    <t>1760757066</t>
  </si>
  <si>
    <t>766691931</t>
  </si>
  <si>
    <t>Seřízení dřevěného okenního nebo dveřního otvíracího a sklápěcího křídla</t>
  </si>
  <si>
    <t>1737169845</t>
  </si>
  <si>
    <t>766695212</t>
  </si>
  <si>
    <t>Montáž truhlářských prahů dveří 1křídlových šířky do 10 cm</t>
  </si>
  <si>
    <t>-495273486</t>
  </si>
  <si>
    <t>611871560</t>
  </si>
  <si>
    <t>prah dveřní dřevěný dubový tl 2 cm dl.82 cm š 10 cm</t>
  </si>
  <si>
    <t>-1105482963</t>
  </si>
  <si>
    <t>767646401</t>
  </si>
  <si>
    <t>Montáž revizních dvířek 1křídlových s rámem výšky do 1000 mm</t>
  </si>
  <si>
    <t>-1354290068</t>
  </si>
  <si>
    <t>590307100</t>
  </si>
  <si>
    <t>1524449854</t>
  </si>
  <si>
    <t>771474113</t>
  </si>
  <si>
    <t>Montáž soklíků z dlaždic keramických rovných flexibilní lepidlo v do 120 mm</t>
  </si>
  <si>
    <t>-316256494</t>
  </si>
  <si>
    <t>771574315</t>
  </si>
  <si>
    <t>Montáž podlah keramických režných hladkých lepených rychletuhnoucím flexi lepidlem do 25 ks/ m2</t>
  </si>
  <si>
    <t>-414700064</t>
  </si>
  <si>
    <t>597610410.M01</t>
  </si>
  <si>
    <t xml:space="preserve">dlažba  keramické </t>
  </si>
  <si>
    <t>2027983309</t>
  </si>
  <si>
    <t>keramická dlažba vnitřní Taurus Nordic T9</t>
  </si>
  <si>
    <t>771579196</t>
  </si>
  <si>
    <t>Příplatek k montáž podlah keramických za spárování tmelem dvousložkovým</t>
  </si>
  <si>
    <t>2069440792</t>
  </si>
  <si>
    <t>771591111</t>
  </si>
  <si>
    <t>Podlahy penetrace podkladu</t>
  </si>
  <si>
    <t>-572607721</t>
  </si>
  <si>
    <t>771591115</t>
  </si>
  <si>
    <t>Podlahy spárování silikonem</t>
  </si>
  <si>
    <t>-1880318718</t>
  </si>
  <si>
    <t>998771103</t>
  </si>
  <si>
    <t>Přesun hmot tonážní pro podlahy z dlaždic v objektech v do 24 m</t>
  </si>
  <si>
    <t>1239316285</t>
  </si>
  <si>
    <t>998771181</t>
  </si>
  <si>
    <t>Příplatek k přesunu hmot tonážní 771 prováděný bez použití mechanizace</t>
  </si>
  <si>
    <t>1182296548</t>
  </si>
  <si>
    <t>776401800</t>
  </si>
  <si>
    <t>Odstranění soklíků a lišt pryžových nebo plastových</t>
  </si>
  <si>
    <t>-432956252</t>
  </si>
  <si>
    <t>781473811.R01</t>
  </si>
  <si>
    <t>Demontáž obkladů z obkladaček keramických lepených</t>
  </si>
  <si>
    <t>2034044935</t>
  </si>
  <si>
    <t>781474115</t>
  </si>
  <si>
    <t>Montáž obkladů vnitřních keramických hladkých do 25 ks/m2 lepených flexibilním lepidlem</t>
  </si>
  <si>
    <t>470629333</t>
  </si>
  <si>
    <t>597610390.M01</t>
  </si>
  <si>
    <t xml:space="preserve">obkládačky keramické- koupelny </t>
  </si>
  <si>
    <t>-2091764287</t>
  </si>
  <si>
    <t>781479194</t>
  </si>
  <si>
    <t>Příplatek k montáži obkladů vnitřních keramických hladkých za nerovný povrch</t>
  </si>
  <si>
    <t>84598808</t>
  </si>
  <si>
    <t>781479196</t>
  </si>
  <si>
    <t>Příplatek k montáži obkladů vnitřních keramických hladkých za spárování tmelem dvousložkovým</t>
  </si>
  <si>
    <t>-1353713389</t>
  </si>
  <si>
    <t>781491022</t>
  </si>
  <si>
    <t>Montáž zrcadel plochy přes 1 m2 lepených silikonovým tmelem na keramický obklad</t>
  </si>
  <si>
    <t>-383243168</t>
  </si>
  <si>
    <t>0,8*0,8*4</t>
  </si>
  <si>
    <t>634651260.M01</t>
  </si>
  <si>
    <t>zrcadlo  čiré  tl. 5 mm</t>
  </si>
  <si>
    <t>2132726800</t>
  </si>
  <si>
    <t>781494511</t>
  </si>
  <si>
    <t>Plastové profily ukončovací lepené flexibilním lepidlem</t>
  </si>
  <si>
    <t>1469241830</t>
  </si>
  <si>
    <t>781495111</t>
  </si>
  <si>
    <t>Penetrace podkladu vnitřních obkladů</t>
  </si>
  <si>
    <t>-1267651880</t>
  </si>
  <si>
    <t>781644230</t>
  </si>
  <si>
    <t>Montáž obkladů parapetů z okapnic 200x200 mm lepených flexibilním lepidlem</t>
  </si>
  <si>
    <t>-1080050699</t>
  </si>
  <si>
    <t>998781103</t>
  </si>
  <si>
    <t>Přesun hmot tonážní pro obklady keramické v objektech v do 24 m</t>
  </si>
  <si>
    <t>-103035817</t>
  </si>
  <si>
    <t>998781181</t>
  </si>
  <si>
    <t>Příplatek k přesunu hmot tonážní 781 prováděný bez použití mechanizace</t>
  </si>
  <si>
    <t>-1492702066</t>
  </si>
  <si>
    <t>783101801</t>
  </si>
  <si>
    <t>Odstranění nátěrů okartáčováním z ocelových konstrukcí těžkých "A"</t>
  </si>
  <si>
    <t>1928660915</t>
  </si>
  <si>
    <t>783101821</t>
  </si>
  <si>
    <t>Odstranění nátěrů z ocelových konstrukcí těžkých "A" opálením</t>
  </si>
  <si>
    <t>463728263</t>
  </si>
  <si>
    <t>783295224</t>
  </si>
  <si>
    <t>Nátěry vodou ředitelné KDK barva dražší matný povrch 2x antikorozní a 2x email</t>
  </si>
  <si>
    <t>-1217130681</t>
  </si>
  <si>
    <t>783295228</t>
  </si>
  <si>
    <t>Nátěry vodou ředitelné KDK barva dražší základní antikorozní</t>
  </si>
  <si>
    <t>-2010874548</t>
  </si>
  <si>
    <t>783395134</t>
  </si>
  <si>
    <t>Nátěry vodou ředitelné článkových radiátorů barva standardní lesklý povrch 2x antikorozní a 2x email</t>
  </si>
  <si>
    <t>-968412169</t>
  </si>
  <si>
    <t>783395148</t>
  </si>
  <si>
    <t>Nátěry vodou ředitelné článkových radiátorů barva standardní základní antikorozní</t>
  </si>
  <si>
    <t>-71680038</t>
  </si>
  <si>
    <t>783401811</t>
  </si>
  <si>
    <t>Odstranění nátěrů z kovových potrubí do DN 50</t>
  </si>
  <si>
    <t>981306909</t>
  </si>
  <si>
    <t>783495424</t>
  </si>
  <si>
    <t>Nátěry vodou ředitelné potrubí do DN 50 barva standardní matný povrch 2x antikorozní a 2x email</t>
  </si>
  <si>
    <t>1148595507</t>
  </si>
  <si>
    <t>783495428</t>
  </si>
  <si>
    <t>Nátěry vodou ředitelné potrubí do DN 50 barva standardní základní antikorozní</t>
  </si>
  <si>
    <t>66125343</t>
  </si>
  <si>
    <t>783601813</t>
  </si>
  <si>
    <t>Odstranění nátěrů z dřevěných dveří a zárubní oškrabáním s obroušením</t>
  </si>
  <si>
    <t>805740031</t>
  </si>
  <si>
    <t>22*0,7*2*2</t>
  </si>
  <si>
    <t>783695123</t>
  </si>
  <si>
    <t>Nátěry vodou ředitelné truhlářských kcí barva standardní mat dvojnásobné, 2x email a 2x tmel</t>
  </si>
  <si>
    <t>-1369046853</t>
  </si>
  <si>
    <t>783695127</t>
  </si>
  <si>
    <t>Nátěry vodou ředitelné truhlářských konstrukcí barva standardní matný povrch 2x lakování</t>
  </si>
  <si>
    <t>-538210913</t>
  </si>
  <si>
    <t>6.000*0,8*0,1*2</t>
  </si>
  <si>
    <t>783903812</t>
  </si>
  <si>
    <t>Odmaštění nátěrů saponáty</t>
  </si>
  <si>
    <t>243080888</t>
  </si>
  <si>
    <t>784111001</t>
  </si>
  <si>
    <t>Oprášení (ometení ) podkladu v místnostech výšky do 3,80 m</t>
  </si>
  <si>
    <t>-162183437</t>
  </si>
  <si>
    <t>784111031</t>
  </si>
  <si>
    <t>Omytí podkladu v místnostech výšky do 3,80 m</t>
  </si>
  <si>
    <t>1730098687</t>
  </si>
  <si>
    <t>784121001</t>
  </si>
  <si>
    <t>Oškrabání malby v mísnostech výšky do 3,80 m</t>
  </si>
  <si>
    <t>1471091949</t>
  </si>
  <si>
    <t>784171101</t>
  </si>
  <si>
    <t>Zakrytí vnitřních podlah včetně pozdějšího odkrytí</t>
  </si>
  <si>
    <t>-679179995</t>
  </si>
  <si>
    <t>581248450</t>
  </si>
  <si>
    <t>fólie pro malířské potřeby zakrývací, PG 4022-20, 40µ,  4 x 5 m</t>
  </si>
  <si>
    <t>1896353739</t>
  </si>
  <si>
    <t>784181121</t>
  </si>
  <si>
    <t>Hloubková jednonásobná penetrace podkladu v místnostech výšky do 3,80 m</t>
  </si>
  <si>
    <t>1758101008</t>
  </si>
  <si>
    <t>784221101</t>
  </si>
  <si>
    <t>Dvojnásobné bílé malby  ze směsí za sucha dobře otěruvzdorných v místnostech do 3,80 m</t>
  </si>
  <si>
    <t>-202700459</t>
  </si>
  <si>
    <t>HZS2211</t>
  </si>
  <si>
    <t>Hodinová zúčtovací sazba instalatér</t>
  </si>
  <si>
    <t>hod</t>
  </si>
  <si>
    <t>-1726654763</t>
  </si>
  <si>
    <t>zjištění stavající stavu rozvodů vody a kanalizace,napojení na stavající rozvody, zaslepení pro připojení, příprava na tlakové zkoušky</t>
  </si>
  <si>
    <t>HZS2221</t>
  </si>
  <si>
    <t>Hodinová zúčtovací sazba elektrikář</t>
  </si>
  <si>
    <t>1199438782</t>
  </si>
  <si>
    <t>Trasování stavajících rozvodů, úprava, dopojení, poipsy v rozvaděči, napojení a oživení zdroje pro pisoár- 3  ks, drobné montáže a demontáže, úprava stávající elektroinstalace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</si>
  <si>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</si>
  <si>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</si>
  <si>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</si>
  <si>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</si>
  <si>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</si>
  <si>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</si>
  <si>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</si>
  <si>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zajistí zadavatel</t>
  </si>
  <si>
    <t>výlevka bez výtokových armatur keramická např. Jika Mira závěsná</t>
  </si>
  <si>
    <t>např. předstěnový modul pro WC Jika pro závěsné klozety</t>
  </si>
  <si>
    <t>obklad parapetu např. Rako bílá lesklá color one 200x200</t>
  </si>
  <si>
    <t>pisoár závěsný např. Jika Domino bílá síťové napájení 24 V včetně instalační sady</t>
  </si>
  <si>
    <t>napájecí z droj pro max. 5 urinálů např. Domino Sensor 24 V, DC</t>
  </si>
  <si>
    <t>100+315+250</t>
  </si>
  <si>
    <t>748121112.R01</t>
  </si>
  <si>
    <t>Montáž svítidlo zářivkové stropní přisazené 1 zdroj s krytem</t>
  </si>
  <si>
    <t>348144050.M02</t>
  </si>
  <si>
    <t>zářivka 13W G24q1</t>
  </si>
  <si>
    <t>348144055.M01</t>
  </si>
  <si>
    <t>svítidlo přisazené zářivkové  1x26W</t>
  </si>
  <si>
    <t xml:space="preserve">svítidlo zářivkové 1x26W, např. E-16KN62/PC06 
</t>
  </si>
  <si>
    <t>348144055.M02</t>
  </si>
  <si>
    <t>zářivka 26W G24q3</t>
  </si>
  <si>
    <t>748121114.R01</t>
  </si>
  <si>
    <t>Montáž svítidlo zářivkové  stropní přisazené 2 zdroje s krytem</t>
  </si>
  <si>
    <t>348144100.M0</t>
  </si>
  <si>
    <t>zářivka 18W G24q2</t>
  </si>
  <si>
    <t>748121122.R01</t>
  </si>
  <si>
    <t>Montáž svítidlo zářivkové  stropní závěsné  2 zdroje s krytem</t>
  </si>
  <si>
    <t>348144360.M01</t>
  </si>
  <si>
    <t>svítidlo stropní  zavěšené,  2x49W</t>
  </si>
  <si>
    <t>svítidlo zářivkové 2x49W, např. OS249</t>
  </si>
  <si>
    <t>348144360.M02</t>
  </si>
  <si>
    <t>zářivka 49W T5</t>
  </si>
  <si>
    <t>Montáž svítidlo zářivkové nástěnné přisazené  nouzové</t>
  </si>
  <si>
    <t>348584500.M01</t>
  </si>
  <si>
    <t>-1741580156</t>
  </si>
  <si>
    <t>-1442847648</t>
  </si>
  <si>
    <t>1321321202</t>
  </si>
  <si>
    <t>529309368</t>
  </si>
  <si>
    <t>1595640271</t>
  </si>
  <si>
    <t>-908653670</t>
  </si>
  <si>
    <t>-2053677122</t>
  </si>
  <si>
    <t xml:space="preserve">WC závěsné, sedátko, ovládání, výrobek např. Jika Lyra plus 
</t>
  </si>
  <si>
    <t>Odpadní příslušenství k předstěnovému WC systému</t>
  </si>
  <si>
    <t>24+32</t>
  </si>
  <si>
    <t>Ochrana vodovodního potrubí zvuk tlumícími objímkami do DN 50 mm</t>
  </si>
  <si>
    <t>Prováděcí dokumentace stavby</t>
  </si>
  <si>
    <t>Ing.Radek Bělohlávek</t>
  </si>
  <si>
    <t>baterie umyvadlová stojánková páková bez výpusti např. Concept 100 New - dvoupolohová</t>
  </si>
  <si>
    <t>obklad stěn do výšky 2 m  např. 90 % Rako bílá lesklá color one 200x200 mm; barevná řada (bílá 5 %, černá 5 %) Rako Color two 100x100 mm,  obklad parapetů  např.  Rako bílá lesklá color one 200x200mm</t>
  </si>
  <si>
    <t>Ing. Radek Bělohlávek</t>
  </si>
  <si>
    <t>230*0,15+(294+199)*0,08</t>
  </si>
  <si>
    <t>310-36,8-138</t>
  </si>
  <si>
    <t>2*1*18</t>
  </si>
  <si>
    <t>24*1,1*2,76</t>
  </si>
  <si>
    <t>80*70</t>
  </si>
  <si>
    <t>27,6*0,7*2</t>
  </si>
  <si>
    <t>294+199</t>
  </si>
  <si>
    <t>139*0,1</t>
  </si>
  <si>
    <t>249+199</t>
  </si>
  <si>
    <t>baterie umyvadlová stojánková klasická s otáčivým kulatým ústím a délkou ramínka 150 mm např. Concept 100 New - dvoupolohová</t>
  </si>
  <si>
    <t>138+140*0,1</t>
  </si>
  <si>
    <t>330+13</t>
  </si>
  <si>
    <t>220+107</t>
  </si>
  <si>
    <t>22*(0,85+2*2)*0,2</t>
  </si>
  <si>
    <t>22*0,85*2*2</t>
  </si>
  <si>
    <t>21,34+61,6+69*0,1+55,2</t>
  </si>
  <si>
    <t>plastová revizní dvířka, bez požární odolnosti. Pro tloušťku opláštění 1x 12,5 mm.</t>
  </si>
  <si>
    <t>dvířka revizní 200 x 200 mm</t>
  </si>
  <si>
    <t>24+14</t>
  </si>
  <si>
    <t>Rekonstrukce sociálního zařízení školy - VOŠZ a SZŠ Praha 1, Alšovo nábřeží 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</si>
</sst>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  <numFmt numFmtId="170" formatCode="#,##0.0;\-#,##0.0"/>
    <numFmt numFmtId="171" formatCode="#,##0;\-#,##0"/>
  </numFmts>
  <fonts count="7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7"/>
      <color indexed="23"/>
      <name val="Trebuchet MS"/>
      <family val="2"/>
    </font>
    <font>
      <i/>
      <sz val="7"/>
      <color indexed="2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i/>
      <sz val="8"/>
      <color rgb="FF0000FF"/>
      <name val="Trebuchet MS"/>
      <family val="2"/>
    </font>
    <font>
      <sz val="7"/>
      <color theme="0" tint="-0.4999699890613556"/>
      <name val="Trebuchet MS"/>
      <family val="2"/>
    </font>
    <font>
      <i/>
      <sz val="7"/>
      <color theme="0" tint="-0.4999699890613556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1" xfId="0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164" fontId="0" fillId="0" borderId="31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8" fontId="0" fillId="0" borderId="33" xfId="0" applyNumberFormat="1" applyFont="1" applyBorder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168" fontId="0" fillId="0" borderId="31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Fill="1" applyBorder="1" applyAlignment="1">
      <alignment horizontal="right" vertical="center"/>
    </xf>
    <xf numFmtId="171" fontId="0" fillId="0" borderId="33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68" fontId="74" fillId="0" borderId="3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73" fillId="33" borderId="0" xfId="36" applyFont="1" applyFill="1" applyAlignment="1" applyProtection="1">
      <alignment horizontal="center" vertical="center"/>
      <protection/>
    </xf>
    <xf numFmtId="0" fontId="28" fillId="0" borderId="0" xfId="0" applyFont="1" applyAlignment="1">
      <alignment horizontal="left" vertical="top" wrapText="1"/>
    </xf>
    <xf numFmtId="164" fontId="31" fillId="0" borderId="33" xfId="0" applyNumberFormat="1" applyFont="1" applyBorder="1" applyAlignment="1">
      <alignment horizontal="right" vertical="center"/>
    </xf>
    <xf numFmtId="0" fontId="31" fillId="0" borderId="33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 wrapText="1"/>
    </xf>
    <xf numFmtId="0" fontId="75" fillId="0" borderId="31" xfId="0" applyFont="1" applyFill="1" applyBorder="1" applyAlignment="1">
      <alignment horizontal="left" vertical="center" wrapText="1"/>
    </xf>
    <xf numFmtId="0" fontId="75" fillId="0" borderId="3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64" fontId="0" fillId="0" borderId="33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0" fontId="74" fillId="0" borderId="33" xfId="0" applyFont="1" applyBorder="1" applyAlignment="1">
      <alignment horizontal="left" vertical="center" wrapText="1"/>
    </xf>
    <xf numFmtId="0" fontId="74" fillId="0" borderId="33" xfId="0" applyFont="1" applyBorder="1" applyAlignment="1">
      <alignment horizontal="left" vertical="center"/>
    </xf>
    <xf numFmtId="0" fontId="76" fillId="0" borderId="31" xfId="0" applyFont="1" applyBorder="1" applyAlignment="1">
      <alignment horizontal="left" vertical="center" wrapText="1"/>
    </xf>
    <xf numFmtId="0" fontId="31" fillId="0" borderId="33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left" vertical="center"/>
    </xf>
    <xf numFmtId="164" fontId="31" fillId="0" borderId="33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E05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B1E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195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E05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B1E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195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8" sqref="E1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1" t="s">
        <v>0</v>
      </c>
      <c r="B1" s="142"/>
      <c r="C1" s="142"/>
      <c r="D1" s="143" t="s">
        <v>1</v>
      </c>
      <c r="E1" s="142"/>
      <c r="F1" s="142"/>
      <c r="G1" s="142"/>
      <c r="H1" s="142"/>
      <c r="I1" s="142"/>
      <c r="J1" s="142"/>
      <c r="K1" s="144" t="s">
        <v>749</v>
      </c>
      <c r="L1" s="144"/>
      <c r="M1" s="144"/>
      <c r="N1" s="144"/>
      <c r="O1" s="144"/>
      <c r="P1" s="144"/>
      <c r="Q1" s="144"/>
      <c r="R1" s="144"/>
      <c r="S1" s="144"/>
      <c r="T1" s="142"/>
      <c r="U1" s="142"/>
      <c r="V1" s="142"/>
      <c r="W1" s="144" t="s">
        <v>750</v>
      </c>
      <c r="X1" s="144"/>
      <c r="Y1" s="144"/>
      <c r="Z1" s="144"/>
      <c r="AA1" s="144"/>
      <c r="AB1" s="144"/>
      <c r="AC1" s="144"/>
      <c r="AD1" s="144"/>
      <c r="AE1" s="144"/>
      <c r="AF1" s="144"/>
      <c r="AG1" s="142"/>
      <c r="AH1" s="14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8" t="s">
        <v>4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204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80" t="s">
        <v>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81" t="s">
        <v>13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82" t="s">
        <v>15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28</v>
      </c>
      <c r="AK11" s="16" t="s">
        <v>29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30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31</v>
      </c>
      <c r="AK14" s="16" t="s">
        <v>29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32</v>
      </c>
      <c r="AK16" s="16" t="s">
        <v>27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800</v>
      </c>
      <c r="AK17" s="16" t="s">
        <v>29</v>
      </c>
      <c r="AN17" s="14"/>
      <c r="AQ17" s="11"/>
      <c r="BS17" s="6" t="s">
        <v>33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34</v>
      </c>
      <c r="AK19" s="16" t="s">
        <v>27</v>
      </c>
      <c r="AN19" s="14"/>
      <c r="AQ19" s="11"/>
      <c r="BS19" s="6" t="s">
        <v>6</v>
      </c>
    </row>
    <row r="20" spans="2:43" s="2" customFormat="1" ht="219" customHeight="1">
      <c r="B20" s="10"/>
      <c r="E20" s="14" t="s">
        <v>35</v>
      </c>
      <c r="AK20" s="16" t="s">
        <v>29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36</v>
      </c>
      <c r="AQ22" s="11"/>
    </row>
    <row r="23" spans="2:43" s="2" customFormat="1" ht="23.25" customHeight="1">
      <c r="B23" s="10"/>
      <c r="E23" s="183" t="s">
        <v>37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38</v>
      </c>
      <c r="AK26" s="184">
        <f>ROUND($AG$87,2)</f>
        <v>0</v>
      </c>
      <c r="AL26" s="179"/>
      <c r="AM26" s="179"/>
      <c r="AN26" s="179"/>
      <c r="AO26" s="179"/>
      <c r="AQ26" s="11"/>
    </row>
    <row r="27" spans="2:43" s="2" customFormat="1" ht="15" customHeight="1">
      <c r="B27" s="10"/>
      <c r="D27" s="18" t="s">
        <v>39</v>
      </c>
      <c r="AK27" s="184">
        <f>ROUND($AG$91,2)</f>
        <v>0</v>
      </c>
      <c r="AL27" s="179"/>
      <c r="AM27" s="179"/>
      <c r="AN27" s="179"/>
      <c r="AO27" s="179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40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85">
        <f>ROUND($AK$26+$AK$27,2)</f>
        <v>0</v>
      </c>
      <c r="AL29" s="186"/>
      <c r="AM29" s="186"/>
      <c r="AN29" s="186"/>
      <c r="AO29" s="186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41</v>
      </c>
      <c r="F31" s="24" t="s">
        <v>42</v>
      </c>
      <c r="L31" s="187">
        <v>0.21</v>
      </c>
      <c r="M31" s="188"/>
      <c r="N31" s="188"/>
      <c r="O31" s="188"/>
      <c r="T31" s="26" t="s">
        <v>43</v>
      </c>
      <c r="W31" s="189">
        <f>ROUND($AZ$87+SUM($CD$92:$CD$92),2)</f>
        <v>0</v>
      </c>
      <c r="X31" s="188"/>
      <c r="Y31" s="188"/>
      <c r="Z31" s="188"/>
      <c r="AA31" s="188"/>
      <c r="AB31" s="188"/>
      <c r="AC31" s="188"/>
      <c r="AD31" s="188"/>
      <c r="AE31" s="188"/>
      <c r="AK31" s="189">
        <f>ROUND($AV$87+SUM($BY$92:$BY$92),2)</f>
        <v>0</v>
      </c>
      <c r="AL31" s="188"/>
      <c r="AM31" s="188"/>
      <c r="AN31" s="188"/>
      <c r="AO31" s="188"/>
      <c r="AQ31" s="27"/>
    </row>
    <row r="32" spans="2:43" s="6" customFormat="1" ht="15" customHeight="1">
      <c r="B32" s="23"/>
      <c r="F32" s="24" t="s">
        <v>44</v>
      </c>
      <c r="L32" s="187">
        <v>0.15</v>
      </c>
      <c r="M32" s="188"/>
      <c r="N32" s="188"/>
      <c r="O32" s="188"/>
      <c r="T32" s="26" t="s">
        <v>43</v>
      </c>
      <c r="W32" s="189">
        <f>ROUND($BA$87+SUM($CE$92:$CE$92),2)</f>
        <v>0</v>
      </c>
      <c r="X32" s="188"/>
      <c r="Y32" s="188"/>
      <c r="Z32" s="188"/>
      <c r="AA32" s="188"/>
      <c r="AB32" s="188"/>
      <c r="AC32" s="188"/>
      <c r="AD32" s="188"/>
      <c r="AE32" s="188"/>
      <c r="AK32" s="189">
        <f>ROUND($AW$87+SUM($BZ$92:$BZ$92),2)</f>
        <v>0</v>
      </c>
      <c r="AL32" s="188"/>
      <c r="AM32" s="188"/>
      <c r="AN32" s="188"/>
      <c r="AO32" s="188"/>
      <c r="AQ32" s="27"/>
    </row>
    <row r="33" spans="2:43" s="6" customFormat="1" ht="15" customHeight="1" hidden="1">
      <c r="B33" s="23"/>
      <c r="F33" s="24" t="s">
        <v>45</v>
      </c>
      <c r="L33" s="187">
        <v>0.21</v>
      </c>
      <c r="M33" s="188"/>
      <c r="N33" s="188"/>
      <c r="O33" s="188"/>
      <c r="T33" s="26" t="s">
        <v>43</v>
      </c>
      <c r="W33" s="189">
        <f>ROUND($BB$87+SUM($CF$92:$CF$92),2)</f>
        <v>0</v>
      </c>
      <c r="X33" s="188"/>
      <c r="Y33" s="188"/>
      <c r="Z33" s="188"/>
      <c r="AA33" s="188"/>
      <c r="AB33" s="188"/>
      <c r="AC33" s="188"/>
      <c r="AD33" s="188"/>
      <c r="AE33" s="188"/>
      <c r="AK33" s="189">
        <v>0</v>
      </c>
      <c r="AL33" s="188"/>
      <c r="AM33" s="188"/>
      <c r="AN33" s="188"/>
      <c r="AO33" s="188"/>
      <c r="AQ33" s="27"/>
    </row>
    <row r="34" spans="2:43" s="6" customFormat="1" ht="15" customHeight="1" hidden="1">
      <c r="B34" s="23"/>
      <c r="F34" s="24" t="s">
        <v>46</v>
      </c>
      <c r="L34" s="187">
        <v>0.15</v>
      </c>
      <c r="M34" s="188"/>
      <c r="N34" s="188"/>
      <c r="O34" s="188"/>
      <c r="T34" s="26" t="s">
        <v>43</v>
      </c>
      <c r="W34" s="189">
        <f>ROUND($BC$87+SUM($CG$92:$CG$92),2)</f>
        <v>0</v>
      </c>
      <c r="X34" s="188"/>
      <c r="Y34" s="188"/>
      <c r="Z34" s="188"/>
      <c r="AA34" s="188"/>
      <c r="AB34" s="188"/>
      <c r="AC34" s="188"/>
      <c r="AD34" s="188"/>
      <c r="AE34" s="188"/>
      <c r="AK34" s="189">
        <v>0</v>
      </c>
      <c r="AL34" s="188"/>
      <c r="AM34" s="188"/>
      <c r="AN34" s="188"/>
      <c r="AO34" s="188"/>
      <c r="AQ34" s="27"/>
    </row>
    <row r="35" spans="2:43" s="6" customFormat="1" ht="15" customHeight="1" hidden="1">
      <c r="B35" s="23"/>
      <c r="F35" s="24" t="s">
        <v>47</v>
      </c>
      <c r="L35" s="187">
        <v>0</v>
      </c>
      <c r="M35" s="188"/>
      <c r="N35" s="188"/>
      <c r="O35" s="188"/>
      <c r="T35" s="26" t="s">
        <v>43</v>
      </c>
      <c r="W35" s="189">
        <f>ROUND($BD$87+SUM($CH$92:$CH$92),2)</f>
        <v>0</v>
      </c>
      <c r="X35" s="188"/>
      <c r="Y35" s="188"/>
      <c r="Z35" s="188"/>
      <c r="AA35" s="188"/>
      <c r="AB35" s="188"/>
      <c r="AC35" s="188"/>
      <c r="AD35" s="188"/>
      <c r="AE35" s="188"/>
      <c r="AK35" s="189">
        <v>0</v>
      </c>
      <c r="AL35" s="188"/>
      <c r="AM35" s="188"/>
      <c r="AN35" s="188"/>
      <c r="AO35" s="188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49</v>
      </c>
      <c r="U37" s="30"/>
      <c r="V37" s="30"/>
      <c r="W37" s="30"/>
      <c r="X37" s="190" t="s">
        <v>50</v>
      </c>
      <c r="Y37" s="191"/>
      <c r="Z37" s="191"/>
      <c r="AA37" s="191"/>
      <c r="AB37" s="191"/>
      <c r="AC37" s="30"/>
      <c r="AD37" s="30"/>
      <c r="AE37" s="30"/>
      <c r="AF37" s="30"/>
      <c r="AG37" s="30"/>
      <c r="AH37" s="30"/>
      <c r="AI37" s="30"/>
      <c r="AJ37" s="30"/>
      <c r="AK37" s="192">
        <f>SUM($AK$29:$AK$35)</f>
        <v>0</v>
      </c>
      <c r="AL37" s="191"/>
      <c r="AM37" s="191"/>
      <c r="AN37" s="191"/>
      <c r="AO37" s="193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51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52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54</v>
      </c>
      <c r="S58" s="38"/>
      <c r="T58" s="38"/>
      <c r="U58" s="38"/>
      <c r="V58" s="38"/>
      <c r="W58" s="38"/>
      <c r="X58" s="38"/>
      <c r="Y58" s="38"/>
      <c r="Z58" s="40"/>
      <c r="AC58" s="37" t="s">
        <v>53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54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56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54</v>
      </c>
      <c r="S69" s="38"/>
      <c r="T69" s="38"/>
      <c r="U69" s="38"/>
      <c r="V69" s="38"/>
      <c r="W69" s="38"/>
      <c r="X69" s="38"/>
      <c r="Y69" s="38"/>
      <c r="Z69" s="40"/>
      <c r="AC69" s="37" t="s">
        <v>53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54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80" t="s">
        <v>57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20"/>
    </row>
    <row r="77" spans="2:43" s="14" customFormat="1" ht="15" customHeight="1">
      <c r="B77" s="47"/>
      <c r="C77" s="16" t="s">
        <v>12</v>
      </c>
      <c r="L77" s="14" t="str">
        <f>$K$5</f>
        <v>O-2015-212</v>
      </c>
      <c r="AQ77" s="48"/>
    </row>
    <row r="78" spans="2:43" s="49" customFormat="1" ht="37.5" customHeight="1">
      <c r="B78" s="50"/>
      <c r="C78" s="49" t="s">
        <v>14</v>
      </c>
      <c r="L78" s="209" t="str">
        <f>$K$6</f>
        <v>Alšovo nábřeží - Zdravotnická škola - sociální zařízení</v>
      </c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Alšovo nábřeží 6, Praha 1</v>
      </c>
      <c r="AI80" s="16" t="s">
        <v>22</v>
      </c>
      <c r="AM80" s="53" t="str">
        <f>IF($AN$8="","",$AN$8)</f>
        <v>28.10.2015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VOŠ zdravotnická a Střední zdravotnická škola</v>
      </c>
      <c r="AI82" s="16" t="s">
        <v>32</v>
      </c>
      <c r="AM82" s="181" t="str">
        <f>IF($E$17="","",$E$17)</f>
        <v>Ing. Radek Bělohlávek</v>
      </c>
      <c r="AN82" s="194"/>
      <c r="AO82" s="194"/>
      <c r="AP82" s="194"/>
      <c r="AQ82" s="20"/>
      <c r="AS82" s="195" t="s">
        <v>58</v>
      </c>
      <c r="AT82" s="196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30</v>
      </c>
      <c r="L83" s="14" t="str">
        <f>IF($E$14="","",$E$14)</f>
        <v>dle výběru</v>
      </c>
      <c r="AI83" s="16" t="s">
        <v>34</v>
      </c>
      <c r="AM83" s="181" t="str">
        <f>IF($E$20="","",$E$20)</f>
        <v> </v>
      </c>
      <c r="AN83" s="194"/>
      <c r="AO83" s="194"/>
      <c r="AP83" s="194"/>
      <c r="AQ83" s="20"/>
      <c r="AS83" s="197"/>
      <c r="AT83" s="194"/>
      <c r="BD83" s="55"/>
    </row>
    <row r="84" spans="2:56" s="6" customFormat="1" ht="12" customHeight="1">
      <c r="B84" s="19"/>
      <c r="AQ84" s="20"/>
      <c r="AS84" s="197"/>
      <c r="AT84" s="194"/>
      <c r="BD84" s="55"/>
    </row>
    <row r="85" spans="2:57" s="6" customFormat="1" ht="30" customHeight="1">
      <c r="B85" s="19"/>
      <c r="C85" s="198" t="s">
        <v>59</v>
      </c>
      <c r="D85" s="191"/>
      <c r="E85" s="191"/>
      <c r="F85" s="191"/>
      <c r="G85" s="191"/>
      <c r="H85" s="30"/>
      <c r="I85" s="199" t="s">
        <v>60</v>
      </c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9" t="s">
        <v>61</v>
      </c>
      <c r="AH85" s="191"/>
      <c r="AI85" s="191"/>
      <c r="AJ85" s="191"/>
      <c r="AK85" s="191"/>
      <c r="AL85" s="191"/>
      <c r="AM85" s="191"/>
      <c r="AN85" s="199" t="s">
        <v>62</v>
      </c>
      <c r="AO85" s="191"/>
      <c r="AP85" s="193"/>
      <c r="AQ85" s="20"/>
      <c r="AS85" s="56" t="s">
        <v>63</v>
      </c>
      <c r="AT85" s="57" t="s">
        <v>64</v>
      </c>
      <c r="AU85" s="57" t="s">
        <v>65</v>
      </c>
      <c r="AV85" s="57" t="s">
        <v>66</v>
      </c>
      <c r="AW85" s="57" t="s">
        <v>67</v>
      </c>
      <c r="AX85" s="57" t="s">
        <v>68</v>
      </c>
      <c r="AY85" s="57" t="s">
        <v>69</v>
      </c>
      <c r="AZ85" s="57" t="s">
        <v>70</v>
      </c>
      <c r="BA85" s="57" t="s">
        <v>71</v>
      </c>
      <c r="BB85" s="57" t="s">
        <v>72</v>
      </c>
      <c r="BC85" s="57" t="s">
        <v>73</v>
      </c>
      <c r="BD85" s="58" t="s">
        <v>74</v>
      </c>
      <c r="BE85" s="59"/>
    </row>
    <row r="86" spans="2:56" s="6" customFormat="1" ht="12" customHeight="1">
      <c r="B86" s="19"/>
      <c r="AQ86" s="20"/>
      <c r="AS86" s="60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1" t="s">
        <v>75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205">
        <f>ROUND(SUM($AG$88:$AG$89),2)</f>
        <v>0</v>
      </c>
      <c r="AH87" s="206"/>
      <c r="AI87" s="206"/>
      <c r="AJ87" s="206"/>
      <c r="AK87" s="206"/>
      <c r="AL87" s="206"/>
      <c r="AM87" s="206"/>
      <c r="AN87" s="205">
        <f>SUM($AG$87,$AT$87)</f>
        <v>0</v>
      </c>
      <c r="AO87" s="206"/>
      <c r="AP87" s="206"/>
      <c r="AQ87" s="51"/>
      <c r="AS87" s="62">
        <f>ROUND(SUM($AS$88:$AS$89),2)</f>
        <v>0</v>
      </c>
      <c r="AT87" s="63">
        <f>ROUND(SUM($AV$87:$AW$87),2)</f>
        <v>0</v>
      </c>
      <c r="AU87" s="64">
        <f>ROUND(SUM($AU$88:$AU$89),5)</f>
        <v>3750.53773</v>
      </c>
      <c r="AV87" s="63">
        <f>ROUND($AZ$87*$L$31,2)</f>
        <v>0</v>
      </c>
      <c r="AW87" s="63">
        <f>ROUND($BA$87*$L$32,2)</f>
        <v>0</v>
      </c>
      <c r="AX87" s="63">
        <f>ROUND($BB$87*$L$31,2)</f>
        <v>0</v>
      </c>
      <c r="AY87" s="63">
        <f>ROUND($BC$87*$L$32,2)</f>
        <v>0</v>
      </c>
      <c r="AZ87" s="63">
        <f>ROUND(SUM($AZ$88:$AZ$89),2)</f>
        <v>0</v>
      </c>
      <c r="BA87" s="63">
        <f>ROUND(SUM($BA$88:$BA$89),2)</f>
        <v>0</v>
      </c>
      <c r="BB87" s="63">
        <f>ROUND(SUM($BB$88:$BB$89),2)</f>
        <v>0</v>
      </c>
      <c r="BC87" s="63">
        <f>ROUND(SUM($BC$88:$BC$89),2)</f>
        <v>0</v>
      </c>
      <c r="BD87" s="65">
        <f>ROUND(SUM($BD$88:$BD$89),2)</f>
        <v>0</v>
      </c>
      <c r="BS87" s="49" t="s">
        <v>76</v>
      </c>
      <c r="BT87" s="49" t="s">
        <v>77</v>
      </c>
      <c r="BU87" s="66" t="s">
        <v>78</v>
      </c>
      <c r="BV87" s="49" t="s">
        <v>79</v>
      </c>
      <c r="BW87" s="49" t="s">
        <v>80</v>
      </c>
      <c r="BX87" s="49" t="s">
        <v>81</v>
      </c>
    </row>
    <row r="88" spans="1:76" s="67" customFormat="1" ht="28.5" customHeight="1">
      <c r="A88" s="140" t="s">
        <v>751</v>
      </c>
      <c r="B88" s="68"/>
      <c r="C88" s="69"/>
      <c r="D88" s="200" t="s">
        <v>82</v>
      </c>
      <c r="E88" s="201"/>
      <c r="F88" s="201"/>
      <c r="G88" s="201"/>
      <c r="H88" s="201"/>
      <c r="I88" s="69"/>
      <c r="J88" s="200" t="s">
        <v>83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2">
        <f>'00 - VON'!$M$30</f>
        <v>0</v>
      </c>
      <c r="AH88" s="203"/>
      <c r="AI88" s="203"/>
      <c r="AJ88" s="203"/>
      <c r="AK88" s="203"/>
      <c r="AL88" s="203"/>
      <c r="AM88" s="203"/>
      <c r="AN88" s="202">
        <f>SUM($AG$88,$AT$88)</f>
        <v>0</v>
      </c>
      <c r="AO88" s="203"/>
      <c r="AP88" s="203"/>
      <c r="AQ88" s="70"/>
      <c r="AS88" s="71">
        <f>'00 - VON'!$M$28</f>
        <v>0</v>
      </c>
      <c r="AT88" s="72">
        <f>ROUND(SUM($AV$88:$AW$88),2)</f>
        <v>0</v>
      </c>
      <c r="AU88" s="73">
        <f>'00 - VON'!$W$114</f>
        <v>0</v>
      </c>
      <c r="AV88" s="72">
        <f>'00 - VON'!$M$32</f>
        <v>0</v>
      </c>
      <c r="AW88" s="72">
        <f>'00 - VON'!$M$33</f>
        <v>0</v>
      </c>
      <c r="AX88" s="72">
        <f>'00 - VON'!$M$34</f>
        <v>0</v>
      </c>
      <c r="AY88" s="72">
        <f>'00 - VON'!$M$35</f>
        <v>0</v>
      </c>
      <c r="AZ88" s="72">
        <f>'00 - VON'!$H$32</f>
        <v>0</v>
      </c>
      <c r="BA88" s="72">
        <f>'00 - VON'!$H$33</f>
        <v>0</v>
      </c>
      <c r="BB88" s="72">
        <f>'00 - VON'!$H$34</f>
        <v>0</v>
      </c>
      <c r="BC88" s="72">
        <f>'00 - VON'!$H$35</f>
        <v>0</v>
      </c>
      <c r="BD88" s="74">
        <f>'00 - VON'!$H$36</f>
        <v>0</v>
      </c>
      <c r="BT88" s="67" t="s">
        <v>19</v>
      </c>
      <c r="BV88" s="67" t="s">
        <v>79</v>
      </c>
      <c r="BW88" s="67" t="s">
        <v>84</v>
      </c>
      <c r="BX88" s="67" t="s">
        <v>80</v>
      </c>
    </row>
    <row r="89" spans="1:76" s="67" customFormat="1" ht="28.5" customHeight="1">
      <c r="A89" s="140" t="s">
        <v>751</v>
      </c>
      <c r="B89" s="68"/>
      <c r="C89" s="69"/>
      <c r="D89" s="200" t="s">
        <v>85</v>
      </c>
      <c r="E89" s="201"/>
      <c r="F89" s="201"/>
      <c r="G89" s="201"/>
      <c r="H89" s="201"/>
      <c r="I89" s="69"/>
      <c r="J89" s="200" t="s">
        <v>86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2">
        <f>'01 - Stavební část, demon...'!$M$30</f>
        <v>0</v>
      </c>
      <c r="AH89" s="203"/>
      <c r="AI89" s="203"/>
      <c r="AJ89" s="203"/>
      <c r="AK89" s="203"/>
      <c r="AL89" s="203"/>
      <c r="AM89" s="203"/>
      <c r="AN89" s="202">
        <f>SUM($AG$89,$AT$89)</f>
        <v>0</v>
      </c>
      <c r="AO89" s="203"/>
      <c r="AP89" s="203"/>
      <c r="AQ89" s="70"/>
      <c r="AS89" s="75">
        <f>'01 - Stavební část, demon...'!$M$28</f>
        <v>0</v>
      </c>
      <c r="AT89" s="76">
        <f>ROUND(SUM($AV$89:$AW$89),2)</f>
        <v>0</v>
      </c>
      <c r="AU89" s="77">
        <f>'01 - Stavební část, demon...'!$W$134</f>
        <v>3750.5377348</v>
      </c>
      <c r="AV89" s="76">
        <f>'01 - Stavební část, demon...'!$M$32</f>
        <v>0</v>
      </c>
      <c r="AW89" s="76">
        <f>'01 - Stavební část, demon...'!$M$33</f>
        <v>0</v>
      </c>
      <c r="AX89" s="76">
        <f>'01 - Stavební část, demon...'!$M$34</f>
        <v>0</v>
      </c>
      <c r="AY89" s="76">
        <f>'01 - Stavební část, demon...'!$M$35</f>
        <v>0</v>
      </c>
      <c r="AZ89" s="76">
        <f>'01 - Stavební část, demon...'!$H$32</f>
        <v>0</v>
      </c>
      <c r="BA89" s="76">
        <f>'01 - Stavební část, demon...'!$H$33</f>
        <v>0</v>
      </c>
      <c r="BB89" s="76">
        <f>'01 - Stavební část, demon...'!$H$34</f>
        <v>0</v>
      </c>
      <c r="BC89" s="76">
        <f>'01 - Stavební část, demon...'!$H$35</f>
        <v>0</v>
      </c>
      <c r="BD89" s="78">
        <f>'01 - Stavební část, demon...'!$H$36</f>
        <v>0</v>
      </c>
      <c r="BT89" s="67" t="s">
        <v>19</v>
      </c>
      <c r="BV89" s="67" t="s">
        <v>79</v>
      </c>
      <c r="BW89" s="67" t="s">
        <v>87</v>
      </c>
      <c r="BX89" s="67" t="s">
        <v>80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61" t="s">
        <v>88</v>
      </c>
      <c r="AG91" s="205">
        <v>0</v>
      </c>
      <c r="AH91" s="194"/>
      <c r="AI91" s="194"/>
      <c r="AJ91" s="194"/>
      <c r="AK91" s="194"/>
      <c r="AL91" s="194"/>
      <c r="AM91" s="194"/>
      <c r="AN91" s="205">
        <v>0</v>
      </c>
      <c r="AO91" s="194"/>
      <c r="AP91" s="194"/>
      <c r="AQ91" s="20"/>
      <c r="AS91" s="56" t="s">
        <v>89</v>
      </c>
      <c r="AT91" s="57" t="s">
        <v>90</v>
      </c>
      <c r="AU91" s="57" t="s">
        <v>41</v>
      </c>
      <c r="AV91" s="58" t="s">
        <v>64</v>
      </c>
      <c r="AW91" s="59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9" t="s">
        <v>91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07">
        <f>ROUND($AG$87+$AG$91,2)</f>
        <v>0</v>
      </c>
      <c r="AH93" s="208"/>
      <c r="AI93" s="208"/>
      <c r="AJ93" s="208"/>
      <c r="AK93" s="208"/>
      <c r="AL93" s="208"/>
      <c r="AM93" s="208"/>
      <c r="AN93" s="207">
        <f>$AN$87+$AN$91</f>
        <v>0</v>
      </c>
      <c r="AO93" s="208"/>
      <c r="AP93" s="208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AR2:BE2"/>
    <mergeCell ref="AG87:AM87"/>
    <mergeCell ref="AN87:AP87"/>
    <mergeCell ref="AG91:AM91"/>
    <mergeCell ref="AN91:AP91"/>
    <mergeCell ref="AG93:AM93"/>
    <mergeCell ref="AN93:AP93"/>
    <mergeCell ref="AN88:AP88"/>
    <mergeCell ref="AG88:AM88"/>
    <mergeCell ref="L78:AO78"/>
    <mergeCell ref="D88:H88"/>
    <mergeCell ref="J88:AF88"/>
    <mergeCell ref="AN89:AP89"/>
    <mergeCell ref="AG89:AM89"/>
    <mergeCell ref="D89:H89"/>
    <mergeCell ref="J89:AF89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0 - VON'!C2" tooltip="00 - VON" display="/"/>
    <hyperlink ref="A89" location="'01 - Stavební část, demon...'!C2" tooltip="01 - Stavební část, demon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showGridLines="0" zoomScalePageLayoutView="0" workbookViewId="0" topLeftCell="A1">
      <pane ySplit="1" topLeftCell="A40" activePane="bottomLeft" state="frozen"/>
      <selection pane="topLeft" activeCell="A1" sqref="A1"/>
      <selection pane="bottomLeft" activeCell="AC124" sqref="AC12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2" width="10.5" style="2" hidden="1" customWidth="1"/>
    <col min="63" max="63" width="10.66015625" style="2" customWidth="1"/>
    <col min="64" max="64" width="7" style="2" customWidth="1"/>
    <col min="65" max="16384" width="10.5" style="1" customWidth="1"/>
  </cols>
  <sheetData>
    <row r="1" spans="1:256" s="3" customFormat="1" ht="22.5" customHeight="1">
      <c r="A1" s="145"/>
      <c r="B1" s="142"/>
      <c r="C1" s="142"/>
      <c r="D1" s="143" t="s">
        <v>1</v>
      </c>
      <c r="E1" s="142"/>
      <c r="F1" s="144" t="s">
        <v>752</v>
      </c>
      <c r="G1" s="144"/>
      <c r="H1" s="229" t="s">
        <v>753</v>
      </c>
      <c r="I1" s="229"/>
      <c r="J1" s="229"/>
      <c r="K1" s="229"/>
      <c r="L1" s="144" t="s">
        <v>754</v>
      </c>
      <c r="M1" s="142"/>
      <c r="N1" s="142"/>
      <c r="O1" s="143" t="s">
        <v>92</v>
      </c>
      <c r="P1" s="142"/>
      <c r="Q1" s="142"/>
      <c r="R1" s="142"/>
      <c r="S1" s="144" t="s">
        <v>755</v>
      </c>
      <c r="T1" s="144"/>
      <c r="U1" s="145"/>
      <c r="V1" s="1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8" t="s">
        <v>4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04" t="s">
        <v>5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93</v>
      </c>
    </row>
    <row r="4" spans="2:46" s="2" customFormat="1" ht="37.5" customHeight="1">
      <c r="B4" s="10"/>
      <c r="C4" s="180" t="s">
        <v>94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13" t="str">
        <f>'Rekapitulace stavby'!$K$6</f>
        <v>Alšovo nábřeží - Zdravotnická škola - sociální zařízení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R6" s="11"/>
    </row>
    <row r="7" spans="2:18" s="6" customFormat="1" ht="33.75" customHeight="1">
      <c r="B7" s="19"/>
      <c r="D7" s="15" t="s">
        <v>95</v>
      </c>
      <c r="F7" s="182" t="s">
        <v>96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214" t="str">
        <f>'Rekapitulace stavby'!$AN$8</f>
        <v>28.10.2015</v>
      </c>
      <c r="P9" s="19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81"/>
      <c r="P11" s="194"/>
      <c r="R11" s="20"/>
    </row>
    <row r="12" spans="2:18" s="6" customFormat="1" ht="18.75" customHeight="1">
      <c r="B12" s="19"/>
      <c r="E12" s="14" t="s">
        <v>28</v>
      </c>
      <c r="M12" s="16" t="s">
        <v>29</v>
      </c>
      <c r="O12" s="181"/>
      <c r="P12" s="19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30</v>
      </c>
      <c r="M14" s="16" t="s">
        <v>27</v>
      </c>
      <c r="O14" s="181"/>
      <c r="P14" s="194"/>
      <c r="R14" s="20"/>
    </row>
    <row r="15" spans="2:18" s="6" customFormat="1" ht="18.75" customHeight="1">
      <c r="B15" s="19"/>
      <c r="E15" s="14" t="s">
        <v>31</v>
      </c>
      <c r="M15" s="16" t="s">
        <v>29</v>
      </c>
      <c r="O15" s="181"/>
      <c r="P15" s="19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32</v>
      </c>
      <c r="M17" s="16" t="s">
        <v>27</v>
      </c>
      <c r="O17" s="181"/>
      <c r="P17" s="194"/>
      <c r="R17" s="20"/>
    </row>
    <row r="18" spans="2:18" s="6" customFormat="1" ht="18.75" customHeight="1">
      <c r="B18" s="19"/>
      <c r="E18" s="14" t="s">
        <v>800</v>
      </c>
      <c r="M18" s="16" t="s">
        <v>29</v>
      </c>
      <c r="O18" s="181"/>
      <c r="P18" s="19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34</v>
      </c>
      <c r="M20" s="16" t="s">
        <v>27</v>
      </c>
      <c r="O20" s="181">
        <f>IF('Rekapitulace stavby'!$AN$19="","",'Rekapitulace stavby'!$AN$19)</f>
      </c>
      <c r="P20" s="19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29</v>
      </c>
      <c r="O21" s="181">
        <f>IF('Rekapitulace stavby'!$AN$20="","",'Rekapitulace stavby'!$AN$20)</f>
      </c>
      <c r="P21" s="194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36</v>
      </c>
      <c r="R23" s="20"/>
    </row>
    <row r="24" spans="2:18" s="80" customFormat="1" ht="15.75" customHeight="1">
      <c r="B24" s="81"/>
      <c r="E24" s="183"/>
      <c r="F24" s="215"/>
      <c r="G24" s="215"/>
      <c r="H24" s="215"/>
      <c r="I24" s="215"/>
      <c r="J24" s="215"/>
      <c r="K24" s="215"/>
      <c r="L24" s="215"/>
      <c r="R24" s="82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97</v>
      </c>
      <c r="M27" s="184">
        <f>$N$88</f>
        <v>0</v>
      </c>
      <c r="N27" s="194"/>
      <c r="O27" s="194"/>
      <c r="P27" s="194"/>
      <c r="R27" s="20"/>
    </row>
    <row r="28" spans="2:18" s="6" customFormat="1" ht="15" customHeight="1">
      <c r="B28" s="19"/>
      <c r="D28" s="18" t="s">
        <v>98</v>
      </c>
      <c r="M28" s="184">
        <f>$N$95</f>
        <v>0</v>
      </c>
      <c r="N28" s="194"/>
      <c r="O28" s="194"/>
      <c r="P28" s="194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4" t="s">
        <v>40</v>
      </c>
      <c r="M30" s="216">
        <f>ROUND($M$27+$M$28,2)</f>
        <v>0</v>
      </c>
      <c r="N30" s="194"/>
      <c r="O30" s="194"/>
      <c r="P30" s="194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41</v>
      </c>
      <c r="E32" s="24" t="s">
        <v>42</v>
      </c>
      <c r="F32" s="25">
        <v>0.21</v>
      </c>
      <c r="G32" s="85" t="s">
        <v>43</v>
      </c>
      <c r="H32" s="217">
        <f>ROUND((SUM($BE$95:$BE$96)+SUM($BE$114:$BE$127)),2)</f>
        <v>0</v>
      </c>
      <c r="I32" s="194"/>
      <c r="J32" s="194"/>
      <c r="M32" s="217">
        <f>ROUND(ROUND((SUM($BE$95:$BE$96)+SUM($BE$114:$BE$127)),2)*$F$32,2)</f>
        <v>0</v>
      </c>
      <c r="N32" s="194"/>
      <c r="O32" s="194"/>
      <c r="P32" s="194"/>
      <c r="R32" s="20"/>
    </row>
    <row r="33" spans="2:18" s="6" customFormat="1" ht="15" customHeight="1">
      <c r="B33" s="19"/>
      <c r="E33" s="24" t="s">
        <v>44</v>
      </c>
      <c r="F33" s="25">
        <v>0.15</v>
      </c>
      <c r="G33" s="85" t="s">
        <v>43</v>
      </c>
      <c r="H33" s="217">
        <f>ROUND((SUM($BF$95:$BF$96)+SUM($BF$114:$BF$127)),2)</f>
        <v>0</v>
      </c>
      <c r="I33" s="194"/>
      <c r="J33" s="194"/>
      <c r="M33" s="217">
        <f>ROUND(ROUND((SUM($BF$95:$BF$96)+SUM($BF$114:$BF$127)),2)*$F$33,2)</f>
        <v>0</v>
      </c>
      <c r="N33" s="194"/>
      <c r="O33" s="194"/>
      <c r="P33" s="194"/>
      <c r="R33" s="20"/>
    </row>
    <row r="34" spans="2:18" s="6" customFormat="1" ht="15" customHeight="1" hidden="1">
      <c r="B34" s="19"/>
      <c r="E34" s="24" t="s">
        <v>45</v>
      </c>
      <c r="F34" s="25">
        <v>0.21</v>
      </c>
      <c r="G34" s="85" t="s">
        <v>43</v>
      </c>
      <c r="H34" s="217">
        <f>ROUND((SUM($BG$95:$BG$96)+SUM($BG$114:$BG$127)),2)</f>
        <v>0</v>
      </c>
      <c r="I34" s="194"/>
      <c r="J34" s="194"/>
      <c r="M34" s="217">
        <v>0</v>
      </c>
      <c r="N34" s="194"/>
      <c r="O34" s="194"/>
      <c r="P34" s="194"/>
      <c r="R34" s="20"/>
    </row>
    <row r="35" spans="2:18" s="6" customFormat="1" ht="15" customHeight="1" hidden="1">
      <c r="B35" s="19"/>
      <c r="E35" s="24" t="s">
        <v>46</v>
      </c>
      <c r="F35" s="25">
        <v>0.15</v>
      </c>
      <c r="G35" s="85" t="s">
        <v>43</v>
      </c>
      <c r="H35" s="217">
        <f>ROUND((SUM($BH$95:$BH$96)+SUM($BH$114:$BH$127)),2)</f>
        <v>0</v>
      </c>
      <c r="I35" s="194"/>
      <c r="J35" s="194"/>
      <c r="M35" s="217">
        <v>0</v>
      </c>
      <c r="N35" s="194"/>
      <c r="O35" s="194"/>
      <c r="P35" s="194"/>
      <c r="R35" s="20"/>
    </row>
    <row r="36" spans="2:18" s="6" customFormat="1" ht="15" customHeight="1" hidden="1">
      <c r="B36" s="19"/>
      <c r="E36" s="24" t="s">
        <v>47</v>
      </c>
      <c r="F36" s="25">
        <v>0</v>
      </c>
      <c r="G36" s="85" t="s">
        <v>43</v>
      </c>
      <c r="H36" s="217">
        <f>ROUND((SUM($BI$95:$BI$96)+SUM($BI$114:$BI$127)),2)</f>
        <v>0</v>
      </c>
      <c r="I36" s="194"/>
      <c r="J36" s="194"/>
      <c r="M36" s="217">
        <v>0</v>
      </c>
      <c r="N36" s="194"/>
      <c r="O36" s="194"/>
      <c r="P36" s="194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48</v>
      </c>
      <c r="E38" s="30"/>
      <c r="F38" s="30"/>
      <c r="G38" s="86" t="s">
        <v>49</v>
      </c>
      <c r="H38" s="31" t="s">
        <v>50</v>
      </c>
      <c r="I38" s="30"/>
      <c r="J38" s="30"/>
      <c r="K38" s="30"/>
      <c r="L38" s="192">
        <f>SUM($M$30:$M$36)</f>
        <v>0</v>
      </c>
      <c r="M38" s="191"/>
      <c r="N38" s="191"/>
      <c r="O38" s="191"/>
      <c r="P38" s="193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51</v>
      </c>
      <c r="E50" s="33"/>
      <c r="F50" s="33"/>
      <c r="G50" s="33"/>
      <c r="H50" s="34"/>
      <c r="J50" s="32" t="s">
        <v>52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53</v>
      </c>
      <c r="E59" s="38"/>
      <c r="F59" s="38"/>
      <c r="G59" s="39" t="s">
        <v>54</v>
      </c>
      <c r="H59" s="40"/>
      <c r="J59" s="37" t="s">
        <v>53</v>
      </c>
      <c r="K59" s="38"/>
      <c r="L59" s="38"/>
      <c r="M59" s="38"/>
      <c r="N59" s="39" t="s">
        <v>54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55</v>
      </c>
      <c r="E61" s="33"/>
      <c r="F61" s="33"/>
      <c r="G61" s="33"/>
      <c r="H61" s="34"/>
      <c r="J61" s="32" t="s">
        <v>56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53</v>
      </c>
      <c r="E70" s="38"/>
      <c r="F70" s="38"/>
      <c r="G70" s="39" t="s">
        <v>54</v>
      </c>
      <c r="H70" s="40"/>
      <c r="J70" s="37" t="s">
        <v>53</v>
      </c>
      <c r="K70" s="38"/>
      <c r="L70" s="38"/>
      <c r="M70" s="38"/>
      <c r="N70" s="39" t="s">
        <v>54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80" t="s">
        <v>99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13" t="str">
        <f>$F$6</f>
        <v>Alšovo nábřeží - Zdravotnická škola - sociální zařízení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R78" s="20"/>
    </row>
    <row r="79" spans="2:18" s="6" customFormat="1" ht="37.5" customHeight="1">
      <c r="B79" s="19"/>
      <c r="C79" s="49" t="s">
        <v>95</v>
      </c>
      <c r="F79" s="209" t="str">
        <f>$F$7</f>
        <v>00 - VON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Alšovo nábřeží 6, Praha 1</v>
      </c>
      <c r="K81" s="16" t="s">
        <v>22</v>
      </c>
      <c r="M81" s="214" t="str">
        <f>IF($O$9="","",$O$9)</f>
        <v>28.10.2015</v>
      </c>
      <c r="N81" s="194"/>
      <c r="O81" s="194"/>
      <c r="P81" s="19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VOŠ zdravotnická a Střední zdravotnická škola</v>
      </c>
      <c r="K83" s="16" t="s">
        <v>32</v>
      </c>
      <c r="M83" s="181" t="str">
        <f>$E$18</f>
        <v>Ing. Radek Bělohlávek</v>
      </c>
      <c r="N83" s="194"/>
      <c r="O83" s="194"/>
      <c r="P83" s="194"/>
      <c r="Q83" s="194"/>
      <c r="R83" s="20"/>
    </row>
    <row r="84" spans="2:18" s="6" customFormat="1" ht="15" customHeight="1">
      <c r="B84" s="19"/>
      <c r="C84" s="16" t="s">
        <v>30</v>
      </c>
      <c r="F84" s="14" t="str">
        <f>IF($E$15="","",$E$15)</f>
        <v>dle výběru</v>
      </c>
      <c r="K84" s="16" t="s">
        <v>34</v>
      </c>
      <c r="M84" s="181" t="str">
        <f>$E$21</f>
        <v> </v>
      </c>
      <c r="N84" s="194"/>
      <c r="O84" s="194"/>
      <c r="P84" s="194"/>
      <c r="Q84" s="194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18" t="s">
        <v>100</v>
      </c>
      <c r="D86" s="208"/>
      <c r="E86" s="208"/>
      <c r="F86" s="208"/>
      <c r="G86" s="208"/>
      <c r="H86" s="28"/>
      <c r="I86" s="28"/>
      <c r="J86" s="28"/>
      <c r="K86" s="28"/>
      <c r="L86" s="28"/>
      <c r="M86" s="28"/>
      <c r="N86" s="218" t="s">
        <v>101</v>
      </c>
      <c r="O86" s="194"/>
      <c r="P86" s="194"/>
      <c r="Q86" s="19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102</v>
      </c>
      <c r="N88" s="205">
        <f>$N$114</f>
        <v>0</v>
      </c>
      <c r="O88" s="194"/>
      <c r="P88" s="194"/>
      <c r="Q88" s="194"/>
      <c r="R88" s="20"/>
      <c r="AU88" s="6" t="s">
        <v>103</v>
      </c>
    </row>
    <row r="89" spans="2:18" s="66" customFormat="1" ht="25.5" customHeight="1">
      <c r="B89" s="87"/>
      <c r="D89" s="88" t="s">
        <v>104</v>
      </c>
      <c r="N89" s="219">
        <f>$N$115</f>
        <v>0</v>
      </c>
      <c r="O89" s="220"/>
      <c r="P89" s="220"/>
      <c r="Q89" s="220"/>
      <c r="R89" s="89"/>
    </row>
    <row r="90" spans="2:18" s="83" customFormat="1" ht="21" customHeight="1">
      <c r="B90" s="90"/>
      <c r="D90" s="91" t="s">
        <v>105</v>
      </c>
      <c r="N90" s="221">
        <f>$N$116</f>
        <v>0</v>
      </c>
      <c r="O90" s="220"/>
      <c r="P90" s="220"/>
      <c r="Q90" s="220"/>
      <c r="R90" s="92"/>
    </row>
    <row r="91" spans="2:18" s="83" customFormat="1" ht="21" customHeight="1">
      <c r="B91" s="90"/>
      <c r="D91" s="91" t="s">
        <v>106</v>
      </c>
      <c r="N91" s="221">
        <f>$N$119</f>
        <v>0</v>
      </c>
      <c r="O91" s="220"/>
      <c r="P91" s="220"/>
      <c r="Q91" s="220"/>
      <c r="R91" s="92"/>
    </row>
    <row r="92" spans="2:18" s="83" customFormat="1" ht="21" customHeight="1">
      <c r="B92" s="90"/>
      <c r="D92" s="91" t="s">
        <v>107</v>
      </c>
      <c r="N92" s="221">
        <f>$N$121</f>
        <v>0</v>
      </c>
      <c r="O92" s="220"/>
      <c r="P92" s="220"/>
      <c r="Q92" s="220"/>
      <c r="R92" s="92"/>
    </row>
    <row r="93" spans="2:18" s="83" customFormat="1" ht="21" customHeight="1">
      <c r="B93" s="90"/>
      <c r="D93" s="91" t="s">
        <v>108</v>
      </c>
      <c r="N93" s="221">
        <f>$N$125</f>
        <v>0</v>
      </c>
      <c r="O93" s="220"/>
      <c r="P93" s="220"/>
      <c r="Q93" s="220"/>
      <c r="R93" s="92"/>
    </row>
    <row r="94" spans="2:18" s="6" customFormat="1" ht="22.5" customHeight="1">
      <c r="B94" s="19"/>
      <c r="R94" s="20"/>
    </row>
    <row r="95" spans="2:21" s="6" customFormat="1" ht="30" customHeight="1">
      <c r="B95" s="19"/>
      <c r="C95" s="61" t="s">
        <v>109</v>
      </c>
      <c r="N95" s="205">
        <v>0</v>
      </c>
      <c r="O95" s="194"/>
      <c r="P95" s="194"/>
      <c r="Q95" s="194"/>
      <c r="R95" s="20"/>
      <c r="T95" s="93"/>
      <c r="U95" s="94" t="s">
        <v>41</v>
      </c>
    </row>
    <row r="96" spans="2:18" s="6" customFormat="1" ht="18.75" customHeight="1">
      <c r="B96" s="19"/>
      <c r="R96" s="20"/>
    </row>
    <row r="97" spans="2:18" s="6" customFormat="1" ht="30" customHeight="1">
      <c r="B97" s="19"/>
      <c r="C97" s="79" t="s">
        <v>91</v>
      </c>
      <c r="D97" s="28"/>
      <c r="E97" s="28"/>
      <c r="F97" s="28"/>
      <c r="G97" s="28"/>
      <c r="H97" s="28"/>
      <c r="I97" s="28"/>
      <c r="J97" s="28"/>
      <c r="K97" s="28"/>
      <c r="L97" s="207">
        <f>ROUND(SUM($N$88+$N$95),2)</f>
        <v>0</v>
      </c>
      <c r="M97" s="208"/>
      <c r="N97" s="208"/>
      <c r="O97" s="208"/>
      <c r="P97" s="208"/>
      <c r="Q97" s="208"/>
      <c r="R97" s="20"/>
    </row>
    <row r="98" spans="2:18" s="6" customFormat="1" ht="7.5" customHeight="1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3"/>
    </row>
    <row r="102" spans="2:18" s="6" customFormat="1" ht="7.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</row>
    <row r="103" spans="2:18" s="6" customFormat="1" ht="37.5" customHeight="1">
      <c r="B103" s="19"/>
      <c r="C103" s="180" t="s">
        <v>110</v>
      </c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20"/>
    </row>
    <row r="104" spans="2:18" s="6" customFormat="1" ht="7.5" customHeight="1">
      <c r="B104" s="19"/>
      <c r="R104" s="20"/>
    </row>
    <row r="105" spans="2:18" s="6" customFormat="1" ht="30.75" customHeight="1">
      <c r="B105" s="19"/>
      <c r="C105" s="16" t="s">
        <v>14</v>
      </c>
      <c r="F105" s="213" t="str">
        <f>$F$6</f>
        <v>Alšovo nábřeží - Zdravotnická škola - sociální zařízení</v>
      </c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R105" s="20"/>
    </row>
    <row r="106" spans="2:18" s="6" customFormat="1" ht="37.5" customHeight="1">
      <c r="B106" s="19"/>
      <c r="C106" s="49" t="s">
        <v>95</v>
      </c>
      <c r="F106" s="209" t="str">
        <f>$F$7</f>
        <v>00 - VON</v>
      </c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R106" s="20"/>
    </row>
    <row r="107" spans="2:18" s="6" customFormat="1" ht="7.5" customHeight="1">
      <c r="B107" s="19"/>
      <c r="R107" s="20"/>
    </row>
    <row r="108" spans="2:18" s="6" customFormat="1" ht="18.75" customHeight="1">
      <c r="B108" s="19"/>
      <c r="C108" s="16" t="s">
        <v>20</v>
      </c>
      <c r="F108" s="14" t="str">
        <f>$F$9</f>
        <v>Alšovo nábřeží 6, Praha 1</v>
      </c>
      <c r="K108" s="16" t="s">
        <v>22</v>
      </c>
      <c r="M108" s="214" t="str">
        <f>IF($O$9="","",$O$9)</f>
        <v>28.10.2015</v>
      </c>
      <c r="N108" s="194"/>
      <c r="O108" s="194"/>
      <c r="P108" s="194"/>
      <c r="R108" s="20"/>
    </row>
    <row r="109" spans="2:18" s="6" customFormat="1" ht="7.5" customHeight="1">
      <c r="B109" s="19"/>
      <c r="R109" s="20"/>
    </row>
    <row r="110" spans="2:18" s="6" customFormat="1" ht="15.75" customHeight="1">
      <c r="B110" s="19"/>
      <c r="C110" s="16" t="s">
        <v>26</v>
      </c>
      <c r="F110" s="14" t="str">
        <f>$E$12</f>
        <v>VOŠ zdravotnická a Střední zdravotnická škola</v>
      </c>
      <c r="K110" s="16" t="s">
        <v>32</v>
      </c>
      <c r="M110" s="181" t="str">
        <f>$E$18</f>
        <v>Ing. Radek Bělohlávek</v>
      </c>
      <c r="N110" s="194"/>
      <c r="O110" s="194"/>
      <c r="P110" s="194"/>
      <c r="Q110" s="194"/>
      <c r="R110" s="20"/>
    </row>
    <row r="111" spans="2:18" s="6" customFormat="1" ht="15" customHeight="1">
      <c r="B111" s="19"/>
      <c r="C111" s="16" t="s">
        <v>30</v>
      </c>
      <c r="F111" s="14" t="str">
        <f>IF($E$15="","",$E$15)</f>
        <v>dle výběru</v>
      </c>
      <c r="K111" s="16" t="s">
        <v>34</v>
      </c>
      <c r="M111" s="181" t="str">
        <f>$E$21</f>
        <v> </v>
      </c>
      <c r="N111" s="194"/>
      <c r="O111" s="194"/>
      <c r="P111" s="194"/>
      <c r="Q111" s="194"/>
      <c r="R111" s="20"/>
    </row>
    <row r="112" spans="2:18" s="6" customFormat="1" ht="11.25" customHeight="1">
      <c r="B112" s="19"/>
      <c r="R112" s="20"/>
    </row>
    <row r="113" spans="2:27" s="95" customFormat="1" ht="30" customHeight="1">
      <c r="B113" s="96"/>
      <c r="C113" s="97" t="s">
        <v>111</v>
      </c>
      <c r="D113" s="98" t="s">
        <v>112</v>
      </c>
      <c r="E113" s="98" t="s">
        <v>59</v>
      </c>
      <c r="F113" s="226" t="s">
        <v>113</v>
      </c>
      <c r="G113" s="227"/>
      <c r="H113" s="227"/>
      <c r="I113" s="227"/>
      <c r="J113" s="98" t="s">
        <v>114</v>
      </c>
      <c r="K113" s="98" t="s">
        <v>115</v>
      </c>
      <c r="L113" s="226" t="s">
        <v>116</v>
      </c>
      <c r="M113" s="227"/>
      <c r="N113" s="226" t="s">
        <v>117</v>
      </c>
      <c r="O113" s="227"/>
      <c r="P113" s="227"/>
      <c r="Q113" s="228"/>
      <c r="R113" s="99"/>
      <c r="T113" s="56" t="s">
        <v>118</v>
      </c>
      <c r="U113" s="57" t="s">
        <v>41</v>
      </c>
      <c r="V113" s="57" t="s">
        <v>119</v>
      </c>
      <c r="W113" s="57" t="s">
        <v>120</v>
      </c>
      <c r="X113" s="57" t="s">
        <v>121</v>
      </c>
      <c r="Y113" s="57" t="s">
        <v>122</v>
      </c>
      <c r="Z113" s="57" t="s">
        <v>123</v>
      </c>
      <c r="AA113" s="58" t="s">
        <v>124</v>
      </c>
    </row>
    <row r="114" spans="2:63" s="6" customFormat="1" ht="30" customHeight="1">
      <c r="B114" s="19"/>
      <c r="C114" s="61" t="s">
        <v>97</v>
      </c>
      <c r="N114" s="222">
        <f>$BK$114</f>
        <v>0</v>
      </c>
      <c r="O114" s="194"/>
      <c r="P114" s="194"/>
      <c r="Q114" s="194"/>
      <c r="R114" s="20"/>
      <c r="T114" s="60"/>
      <c r="U114" s="33"/>
      <c r="V114" s="33"/>
      <c r="W114" s="100">
        <f>$W$115</f>
        <v>0</v>
      </c>
      <c r="X114" s="33"/>
      <c r="Y114" s="100">
        <f>$Y$115</f>
        <v>0</v>
      </c>
      <c r="Z114" s="33"/>
      <c r="AA114" s="101">
        <f>$AA$115</f>
        <v>0</v>
      </c>
      <c r="AT114" s="6" t="s">
        <v>76</v>
      </c>
      <c r="AU114" s="6" t="s">
        <v>103</v>
      </c>
      <c r="BK114" s="102">
        <f>$BK$115</f>
        <v>0</v>
      </c>
    </row>
    <row r="115" spans="2:63" s="103" customFormat="1" ht="37.5" customHeight="1">
      <c r="B115" s="104"/>
      <c r="D115" s="105" t="s">
        <v>104</v>
      </c>
      <c r="E115" s="105"/>
      <c r="F115" s="105"/>
      <c r="G115" s="105"/>
      <c r="H115" s="105"/>
      <c r="I115" s="105"/>
      <c r="J115" s="105"/>
      <c r="K115" s="105"/>
      <c r="L115" s="105"/>
      <c r="M115" s="105"/>
      <c r="N115" s="223">
        <f>$BK$115</f>
        <v>0</v>
      </c>
      <c r="O115" s="224"/>
      <c r="P115" s="224"/>
      <c r="Q115" s="224"/>
      <c r="R115" s="107"/>
      <c r="T115" s="108"/>
      <c r="W115" s="109">
        <f>$W$116+$W$119+$W$121+$W$125</f>
        <v>0</v>
      </c>
      <c r="Y115" s="109">
        <f>$Y$116+$Y$119+$Y$121+$Y$125</f>
        <v>0</v>
      </c>
      <c r="AA115" s="110">
        <f>$AA$116+$AA$119+$AA$121+$AA$125</f>
        <v>0</v>
      </c>
      <c r="AR115" s="106" t="s">
        <v>125</v>
      </c>
      <c r="AT115" s="106" t="s">
        <v>76</v>
      </c>
      <c r="AU115" s="106" t="s">
        <v>77</v>
      </c>
      <c r="AY115" s="106" t="s">
        <v>126</v>
      </c>
      <c r="BK115" s="111">
        <f>$BK$116+$BK$119+$BK$121+$BK$125</f>
        <v>0</v>
      </c>
    </row>
    <row r="116" spans="2:63" s="103" customFormat="1" ht="21" customHeight="1">
      <c r="B116" s="104"/>
      <c r="D116" s="112" t="s">
        <v>105</v>
      </c>
      <c r="E116" s="112"/>
      <c r="F116" s="112"/>
      <c r="G116" s="112"/>
      <c r="H116" s="112"/>
      <c r="I116" s="112"/>
      <c r="J116" s="112"/>
      <c r="K116" s="112"/>
      <c r="L116" s="112"/>
      <c r="M116" s="112"/>
      <c r="N116" s="225">
        <f>$BK$116</f>
        <v>0</v>
      </c>
      <c r="O116" s="224"/>
      <c r="P116" s="224"/>
      <c r="Q116" s="224"/>
      <c r="R116" s="107"/>
      <c r="T116" s="108"/>
      <c r="W116" s="109">
        <f>$W$118</f>
        <v>0</v>
      </c>
      <c r="Y116" s="109">
        <f>$Y$118</f>
        <v>0</v>
      </c>
      <c r="AA116" s="110">
        <f>$AA$118</f>
        <v>0</v>
      </c>
      <c r="AR116" s="106" t="s">
        <v>125</v>
      </c>
      <c r="AT116" s="106" t="s">
        <v>76</v>
      </c>
      <c r="AU116" s="106" t="s">
        <v>19</v>
      </c>
      <c r="AY116" s="106" t="s">
        <v>126</v>
      </c>
      <c r="BK116" s="111">
        <f>$BK$118+BK117</f>
        <v>0</v>
      </c>
    </row>
    <row r="117" spans="2:65" s="6" customFormat="1" ht="15.75" customHeight="1">
      <c r="B117" s="19"/>
      <c r="C117" s="113">
        <v>1</v>
      </c>
      <c r="D117" s="113" t="s">
        <v>127</v>
      </c>
      <c r="E117" s="114" t="s">
        <v>128</v>
      </c>
      <c r="F117" s="210" t="s">
        <v>796</v>
      </c>
      <c r="G117" s="211"/>
      <c r="H117" s="211"/>
      <c r="I117" s="211"/>
      <c r="J117" s="115" t="s">
        <v>130</v>
      </c>
      <c r="K117" s="116">
        <v>1</v>
      </c>
      <c r="L117" s="212"/>
      <c r="M117" s="211"/>
      <c r="N117" s="212">
        <f>ROUND($L$117*$K$117,2)</f>
        <v>0</v>
      </c>
      <c r="O117" s="211"/>
      <c r="P117" s="211"/>
      <c r="Q117" s="211"/>
      <c r="R117" s="20"/>
      <c r="T117" s="117"/>
      <c r="U117" s="26" t="s">
        <v>42</v>
      </c>
      <c r="V117" s="118">
        <v>0</v>
      </c>
      <c r="W117" s="118">
        <f>$V$118*$K$118</f>
        <v>0</v>
      </c>
      <c r="X117" s="118">
        <v>0</v>
      </c>
      <c r="Y117" s="118">
        <f>$X$118*$K$118</f>
        <v>0</v>
      </c>
      <c r="Z117" s="118">
        <v>0</v>
      </c>
      <c r="AA117" s="119">
        <f>$Z$118*$K$118</f>
        <v>0</v>
      </c>
      <c r="AR117" s="6" t="s">
        <v>131</v>
      </c>
      <c r="AT117" s="6" t="s">
        <v>127</v>
      </c>
      <c r="AU117" s="6" t="s">
        <v>93</v>
      </c>
      <c r="AY117" s="6" t="s">
        <v>126</v>
      </c>
      <c r="BE117" s="120">
        <f>IF($U$118="základní",$N$118,0)</f>
        <v>0</v>
      </c>
      <c r="BF117" s="120">
        <f>IF($U$118="snížená",$N$118,0)</f>
        <v>0</v>
      </c>
      <c r="BG117" s="120">
        <f>IF($U$118="zákl. přenesená",$N$118,0)</f>
        <v>0</v>
      </c>
      <c r="BH117" s="120">
        <f>IF($U$118="sníž. přenesená",$N$118,0)</f>
        <v>0</v>
      </c>
      <c r="BI117" s="120">
        <f>IF($U$118="nulová",$N$118,0)</f>
        <v>0</v>
      </c>
      <c r="BJ117" s="6" t="s">
        <v>19</v>
      </c>
      <c r="BK117" s="120">
        <f>ROUND($L$117*$K$117,2)</f>
        <v>0</v>
      </c>
      <c r="BL117" s="6" t="s">
        <v>131</v>
      </c>
      <c r="BM117" s="6" t="s">
        <v>132</v>
      </c>
    </row>
    <row r="118" spans="2:65" s="6" customFormat="1" ht="15.75" customHeight="1">
      <c r="B118" s="19"/>
      <c r="C118" s="113">
        <v>2</v>
      </c>
      <c r="D118" s="113" t="s">
        <v>127</v>
      </c>
      <c r="E118" s="114" t="s">
        <v>128</v>
      </c>
      <c r="F118" s="210" t="s">
        <v>129</v>
      </c>
      <c r="G118" s="211"/>
      <c r="H118" s="211"/>
      <c r="I118" s="211"/>
      <c r="J118" s="115" t="s">
        <v>130</v>
      </c>
      <c r="K118" s="116">
        <v>1</v>
      </c>
      <c r="L118" s="212"/>
      <c r="M118" s="211"/>
      <c r="N118" s="212">
        <f>ROUND($L$118*$K$118,2)</f>
        <v>0</v>
      </c>
      <c r="O118" s="211"/>
      <c r="P118" s="211"/>
      <c r="Q118" s="211"/>
      <c r="R118" s="20"/>
      <c r="T118" s="117"/>
      <c r="U118" s="26" t="s">
        <v>42</v>
      </c>
      <c r="V118" s="118">
        <v>0</v>
      </c>
      <c r="W118" s="118">
        <f>$V$118*$K$118</f>
        <v>0</v>
      </c>
      <c r="X118" s="118">
        <v>0</v>
      </c>
      <c r="Y118" s="118">
        <f>$X$118*$K$118</f>
        <v>0</v>
      </c>
      <c r="Z118" s="118">
        <v>0</v>
      </c>
      <c r="AA118" s="119">
        <f>$Z$118*$K$118</f>
        <v>0</v>
      </c>
      <c r="AR118" s="6" t="s">
        <v>131</v>
      </c>
      <c r="AT118" s="6" t="s">
        <v>127</v>
      </c>
      <c r="AU118" s="6" t="s">
        <v>93</v>
      </c>
      <c r="AY118" s="6" t="s">
        <v>126</v>
      </c>
      <c r="BE118" s="120">
        <f>IF($U$118="základní",$N$118,0)</f>
        <v>0</v>
      </c>
      <c r="BF118" s="120">
        <f>IF($U$118="snížená",$N$118,0)</f>
        <v>0</v>
      </c>
      <c r="BG118" s="120">
        <f>IF($U$118="zákl. přenesená",$N$118,0)</f>
        <v>0</v>
      </c>
      <c r="BH118" s="120">
        <f>IF($U$118="sníž. přenesená",$N$118,0)</f>
        <v>0</v>
      </c>
      <c r="BI118" s="120">
        <f>IF($U$118="nulová",$N$118,0)</f>
        <v>0</v>
      </c>
      <c r="BJ118" s="6" t="s">
        <v>19</v>
      </c>
      <c r="BK118" s="120">
        <f>ROUND($L$118*$K$118,2)</f>
        <v>0</v>
      </c>
      <c r="BL118" s="6" t="s">
        <v>131</v>
      </c>
      <c r="BM118" s="6" t="s">
        <v>132</v>
      </c>
    </row>
    <row r="119" spans="2:63" s="103" customFormat="1" ht="30.75" customHeight="1">
      <c r="B119" s="104"/>
      <c r="D119" s="112" t="s">
        <v>106</v>
      </c>
      <c r="E119" s="112"/>
      <c r="F119" s="112"/>
      <c r="G119" s="112"/>
      <c r="H119" s="112"/>
      <c r="I119" s="112"/>
      <c r="J119" s="112"/>
      <c r="K119" s="112"/>
      <c r="L119" s="112"/>
      <c r="M119" s="112"/>
      <c r="N119" s="225">
        <f>$BK$119</f>
        <v>0</v>
      </c>
      <c r="O119" s="224"/>
      <c r="P119" s="224"/>
      <c r="Q119" s="224"/>
      <c r="R119" s="107"/>
      <c r="T119" s="108"/>
      <c r="W119" s="109">
        <f>$W$120</f>
        <v>0</v>
      </c>
      <c r="Y119" s="109">
        <f>$Y$120</f>
        <v>0</v>
      </c>
      <c r="AA119" s="110">
        <f>$AA$120</f>
        <v>0</v>
      </c>
      <c r="AR119" s="106" t="s">
        <v>125</v>
      </c>
      <c r="AT119" s="106" t="s">
        <v>76</v>
      </c>
      <c r="AU119" s="106" t="s">
        <v>19</v>
      </c>
      <c r="AY119" s="106" t="s">
        <v>126</v>
      </c>
      <c r="BK119" s="111">
        <f>$BK$120</f>
        <v>0</v>
      </c>
    </row>
    <row r="120" spans="2:65" s="6" customFormat="1" ht="15.75" customHeight="1">
      <c r="B120" s="19"/>
      <c r="C120" s="113">
        <v>3</v>
      </c>
      <c r="D120" s="113" t="s">
        <v>127</v>
      </c>
      <c r="E120" s="114" t="s">
        <v>133</v>
      </c>
      <c r="F120" s="210" t="s">
        <v>134</v>
      </c>
      <c r="G120" s="211"/>
      <c r="H120" s="211"/>
      <c r="I120" s="211"/>
      <c r="J120" s="115" t="s">
        <v>130</v>
      </c>
      <c r="K120" s="116">
        <v>1</v>
      </c>
      <c r="L120" s="212"/>
      <c r="M120" s="211"/>
      <c r="N120" s="212">
        <f>ROUND($L$120*$K$120,2)</f>
        <v>0</v>
      </c>
      <c r="O120" s="211"/>
      <c r="P120" s="211"/>
      <c r="Q120" s="211"/>
      <c r="R120" s="20"/>
      <c r="T120" s="117"/>
      <c r="U120" s="26" t="s">
        <v>42</v>
      </c>
      <c r="V120" s="118">
        <v>0</v>
      </c>
      <c r="W120" s="118">
        <f>$V$120*$K$120</f>
        <v>0</v>
      </c>
      <c r="X120" s="118">
        <v>0</v>
      </c>
      <c r="Y120" s="118">
        <f>$X$120*$K$120</f>
        <v>0</v>
      </c>
      <c r="Z120" s="118">
        <v>0</v>
      </c>
      <c r="AA120" s="119">
        <f>$Z$120*$K$120</f>
        <v>0</v>
      </c>
      <c r="AR120" s="6" t="s">
        <v>131</v>
      </c>
      <c r="AT120" s="6" t="s">
        <v>127</v>
      </c>
      <c r="AU120" s="6" t="s">
        <v>93</v>
      </c>
      <c r="AY120" s="6" t="s">
        <v>126</v>
      </c>
      <c r="BE120" s="120">
        <f>IF($U$120="základní",$N$120,0)</f>
        <v>0</v>
      </c>
      <c r="BF120" s="120">
        <f>IF($U$120="snížená",$N$120,0)</f>
        <v>0</v>
      </c>
      <c r="BG120" s="120">
        <f>IF($U$120="zákl. přenesená",$N$120,0)</f>
        <v>0</v>
      </c>
      <c r="BH120" s="120">
        <f>IF($U$120="sníž. přenesená",$N$120,0)</f>
        <v>0</v>
      </c>
      <c r="BI120" s="120">
        <f>IF($U$120="nulová",$N$120,0)</f>
        <v>0</v>
      </c>
      <c r="BJ120" s="6" t="s">
        <v>19</v>
      </c>
      <c r="BK120" s="120">
        <f>ROUND($L$120*$K$120,2)</f>
        <v>0</v>
      </c>
      <c r="BL120" s="6" t="s">
        <v>131</v>
      </c>
      <c r="BM120" s="6" t="s">
        <v>135</v>
      </c>
    </row>
    <row r="121" spans="2:63" s="103" customFormat="1" ht="30.75" customHeight="1">
      <c r="B121" s="104"/>
      <c r="D121" s="112" t="s">
        <v>107</v>
      </c>
      <c r="E121" s="112"/>
      <c r="F121" s="112"/>
      <c r="G121" s="112"/>
      <c r="H121" s="112"/>
      <c r="I121" s="112"/>
      <c r="J121" s="112"/>
      <c r="K121" s="112"/>
      <c r="L121" s="112"/>
      <c r="M121" s="112"/>
      <c r="N121" s="225">
        <f>$BK$121</f>
        <v>0</v>
      </c>
      <c r="O121" s="224"/>
      <c r="P121" s="224"/>
      <c r="Q121" s="224"/>
      <c r="R121" s="107"/>
      <c r="T121" s="108"/>
      <c r="W121" s="109">
        <f>SUM($W$122:$W$124)</f>
        <v>0</v>
      </c>
      <c r="Y121" s="109">
        <f>SUM($Y$122:$Y$124)</f>
        <v>0</v>
      </c>
      <c r="AA121" s="110">
        <f>SUM($AA$122:$AA$124)</f>
        <v>0</v>
      </c>
      <c r="AR121" s="106" t="s">
        <v>125</v>
      </c>
      <c r="AT121" s="106" t="s">
        <v>76</v>
      </c>
      <c r="AU121" s="106" t="s">
        <v>19</v>
      </c>
      <c r="AY121" s="106" t="s">
        <v>126</v>
      </c>
      <c r="BK121" s="111">
        <f>SUM($BK$122:$BK$124)</f>
        <v>0</v>
      </c>
    </row>
    <row r="122" spans="2:65" s="6" customFormat="1" ht="15.75" customHeight="1">
      <c r="B122" s="19"/>
      <c r="C122" s="113">
        <v>4</v>
      </c>
      <c r="D122" s="113" t="s">
        <v>127</v>
      </c>
      <c r="E122" s="114" t="s">
        <v>137</v>
      </c>
      <c r="F122" s="210" t="s">
        <v>138</v>
      </c>
      <c r="G122" s="211"/>
      <c r="H122" s="211"/>
      <c r="I122" s="211"/>
      <c r="J122" s="115" t="s">
        <v>130</v>
      </c>
      <c r="K122" s="116">
        <v>1</v>
      </c>
      <c r="L122" s="212"/>
      <c r="M122" s="211"/>
      <c r="N122" s="212">
        <f>ROUND($L$122*$K$122,2)</f>
        <v>0</v>
      </c>
      <c r="O122" s="211"/>
      <c r="P122" s="211"/>
      <c r="Q122" s="211"/>
      <c r="R122" s="20"/>
      <c r="T122" s="117"/>
      <c r="U122" s="26" t="s">
        <v>42</v>
      </c>
      <c r="V122" s="118">
        <v>0</v>
      </c>
      <c r="W122" s="118">
        <f>$V$122*$K$122</f>
        <v>0</v>
      </c>
      <c r="X122" s="118">
        <v>0</v>
      </c>
      <c r="Y122" s="118">
        <f>$X$122*$K$122</f>
        <v>0</v>
      </c>
      <c r="Z122" s="118">
        <v>0</v>
      </c>
      <c r="AA122" s="119">
        <f>$Z$122*$K$122</f>
        <v>0</v>
      </c>
      <c r="AR122" s="6" t="s">
        <v>131</v>
      </c>
      <c r="AT122" s="6" t="s">
        <v>127</v>
      </c>
      <c r="AU122" s="6" t="s">
        <v>93</v>
      </c>
      <c r="AY122" s="6" t="s">
        <v>126</v>
      </c>
      <c r="BE122" s="120">
        <f>IF($U$122="základní",$N$122,0)</f>
        <v>0</v>
      </c>
      <c r="BF122" s="120">
        <f>IF($U$122="snížená",$N$122,0)</f>
        <v>0</v>
      </c>
      <c r="BG122" s="120">
        <f>IF($U$122="zákl. přenesená",$N$122,0)</f>
        <v>0</v>
      </c>
      <c r="BH122" s="120">
        <f>IF($U$122="sníž. přenesená",$N$122,0)</f>
        <v>0</v>
      </c>
      <c r="BI122" s="120">
        <f>IF($U$122="nulová",$N$122,0)</f>
        <v>0</v>
      </c>
      <c r="BJ122" s="6" t="s">
        <v>19</v>
      </c>
      <c r="BK122" s="120">
        <f>ROUND($L$122*$K$122,2)</f>
        <v>0</v>
      </c>
      <c r="BL122" s="6" t="s">
        <v>131</v>
      </c>
      <c r="BM122" s="6" t="s">
        <v>139</v>
      </c>
    </row>
    <row r="123" spans="2:65" s="6" customFormat="1" ht="15.75" customHeight="1">
      <c r="B123" s="19"/>
      <c r="C123" s="113">
        <v>5</v>
      </c>
      <c r="D123" s="113" t="s">
        <v>127</v>
      </c>
      <c r="E123" s="114" t="s">
        <v>141</v>
      </c>
      <c r="F123" s="210" t="s">
        <v>142</v>
      </c>
      <c r="G123" s="211"/>
      <c r="H123" s="211"/>
      <c r="I123" s="211"/>
      <c r="J123" s="115" t="s">
        <v>130</v>
      </c>
      <c r="K123" s="116">
        <v>1</v>
      </c>
      <c r="L123" s="212"/>
      <c r="M123" s="211"/>
      <c r="N123" s="212">
        <f>ROUND($L$123*$K$123,2)</f>
        <v>0</v>
      </c>
      <c r="O123" s="211"/>
      <c r="P123" s="211"/>
      <c r="Q123" s="211"/>
      <c r="R123" s="20"/>
      <c r="T123" s="117"/>
      <c r="U123" s="26" t="s">
        <v>42</v>
      </c>
      <c r="V123" s="118">
        <v>0</v>
      </c>
      <c r="W123" s="118">
        <f>$V$123*$K$123</f>
        <v>0</v>
      </c>
      <c r="X123" s="118">
        <v>0</v>
      </c>
      <c r="Y123" s="118">
        <f>$X$123*$K$123</f>
        <v>0</v>
      </c>
      <c r="Z123" s="118">
        <v>0</v>
      </c>
      <c r="AA123" s="119">
        <f>$Z$123*$K$123</f>
        <v>0</v>
      </c>
      <c r="AR123" s="6" t="s">
        <v>131</v>
      </c>
      <c r="AT123" s="6" t="s">
        <v>127</v>
      </c>
      <c r="AU123" s="6" t="s">
        <v>93</v>
      </c>
      <c r="AY123" s="6" t="s">
        <v>126</v>
      </c>
      <c r="BE123" s="120">
        <f>IF($U$123="základní",$N$123,0)</f>
        <v>0</v>
      </c>
      <c r="BF123" s="120">
        <f>IF($U$123="snížená",$N$123,0)</f>
        <v>0</v>
      </c>
      <c r="BG123" s="120">
        <f>IF($U$123="zákl. přenesená",$N$123,0)</f>
        <v>0</v>
      </c>
      <c r="BH123" s="120">
        <f>IF($U$123="sníž. přenesená",$N$123,0)</f>
        <v>0</v>
      </c>
      <c r="BI123" s="120">
        <f>IF($U$123="nulová",$N$123,0)</f>
        <v>0</v>
      </c>
      <c r="BJ123" s="6" t="s">
        <v>19</v>
      </c>
      <c r="BK123" s="120">
        <f>ROUND($L$123*$K$123,2)</f>
        <v>0</v>
      </c>
      <c r="BL123" s="6" t="s">
        <v>131</v>
      </c>
      <c r="BM123" s="6" t="s">
        <v>143</v>
      </c>
    </row>
    <row r="124" spans="2:65" s="6" customFormat="1" ht="15.75" customHeight="1">
      <c r="B124" s="19"/>
      <c r="C124" s="113">
        <v>6</v>
      </c>
      <c r="D124" s="113" t="s">
        <v>127</v>
      </c>
      <c r="E124" s="114" t="s">
        <v>144</v>
      </c>
      <c r="F124" s="210" t="s">
        <v>145</v>
      </c>
      <c r="G124" s="211"/>
      <c r="H124" s="211"/>
      <c r="I124" s="211"/>
      <c r="J124" s="115" t="s">
        <v>130</v>
      </c>
      <c r="K124" s="116">
        <v>1</v>
      </c>
      <c r="L124" s="212"/>
      <c r="M124" s="211"/>
      <c r="N124" s="212">
        <f>ROUND($L$124*$K$124,2)</f>
        <v>0</v>
      </c>
      <c r="O124" s="211"/>
      <c r="P124" s="211"/>
      <c r="Q124" s="211"/>
      <c r="R124" s="20"/>
      <c r="T124" s="117"/>
      <c r="U124" s="26" t="s">
        <v>42</v>
      </c>
      <c r="V124" s="118">
        <v>0</v>
      </c>
      <c r="W124" s="118">
        <f>$V$124*$K$124</f>
        <v>0</v>
      </c>
      <c r="X124" s="118">
        <v>0</v>
      </c>
      <c r="Y124" s="118">
        <f>$X$124*$K$124</f>
        <v>0</v>
      </c>
      <c r="Z124" s="118">
        <v>0</v>
      </c>
      <c r="AA124" s="119">
        <f>$Z$124*$K$124</f>
        <v>0</v>
      </c>
      <c r="AR124" s="6" t="s">
        <v>131</v>
      </c>
      <c r="AT124" s="6" t="s">
        <v>127</v>
      </c>
      <c r="AU124" s="6" t="s">
        <v>93</v>
      </c>
      <c r="AY124" s="6" t="s">
        <v>126</v>
      </c>
      <c r="BE124" s="120">
        <f>IF($U$124="základní",$N$124,0)</f>
        <v>0</v>
      </c>
      <c r="BF124" s="120">
        <f>IF($U$124="snížená",$N$124,0)</f>
        <v>0</v>
      </c>
      <c r="BG124" s="120">
        <f>IF($U$124="zákl. přenesená",$N$124,0)</f>
        <v>0</v>
      </c>
      <c r="BH124" s="120">
        <f>IF($U$124="sníž. přenesená",$N$124,0)</f>
        <v>0</v>
      </c>
      <c r="BI124" s="120">
        <f>IF($U$124="nulová",$N$124,0)</f>
        <v>0</v>
      </c>
      <c r="BJ124" s="6" t="s">
        <v>19</v>
      </c>
      <c r="BK124" s="120">
        <f>ROUND($L$124*$K$124,2)</f>
        <v>0</v>
      </c>
      <c r="BL124" s="6" t="s">
        <v>131</v>
      </c>
      <c r="BM124" s="6" t="s">
        <v>146</v>
      </c>
    </row>
    <row r="125" spans="2:63" s="103" customFormat="1" ht="30.75" customHeight="1">
      <c r="B125" s="104"/>
      <c r="D125" s="112" t="s">
        <v>108</v>
      </c>
      <c r="E125" s="112"/>
      <c r="F125" s="112"/>
      <c r="G125" s="112"/>
      <c r="H125" s="112"/>
      <c r="I125" s="112"/>
      <c r="J125" s="112"/>
      <c r="K125" s="112"/>
      <c r="L125" s="112"/>
      <c r="M125" s="112"/>
      <c r="N125" s="225">
        <f>$BK$125</f>
        <v>0</v>
      </c>
      <c r="O125" s="224"/>
      <c r="P125" s="224"/>
      <c r="Q125" s="224"/>
      <c r="R125" s="107"/>
      <c r="T125" s="108"/>
      <c r="W125" s="109">
        <f>SUM($W$126:$W$127)</f>
        <v>0</v>
      </c>
      <c r="Y125" s="109">
        <f>SUM($Y$126:$Y$127)</f>
        <v>0</v>
      </c>
      <c r="AA125" s="110">
        <f>SUM($AA$126:$AA$127)</f>
        <v>0</v>
      </c>
      <c r="AR125" s="106" t="s">
        <v>125</v>
      </c>
      <c r="AT125" s="106" t="s">
        <v>76</v>
      </c>
      <c r="AU125" s="106" t="s">
        <v>19</v>
      </c>
      <c r="AY125" s="106" t="s">
        <v>126</v>
      </c>
      <c r="BK125" s="111">
        <f>SUM($BK$126:$BK$127)</f>
        <v>0</v>
      </c>
    </row>
    <row r="126" spans="2:65" s="6" customFormat="1" ht="15.75" customHeight="1">
      <c r="B126" s="19"/>
      <c r="C126" s="113">
        <v>7</v>
      </c>
      <c r="D126" s="113" t="s">
        <v>127</v>
      </c>
      <c r="E126" s="114" t="s">
        <v>148</v>
      </c>
      <c r="F126" s="210" t="s">
        <v>149</v>
      </c>
      <c r="G126" s="211"/>
      <c r="H126" s="211"/>
      <c r="I126" s="211"/>
      <c r="J126" s="115" t="s">
        <v>130</v>
      </c>
      <c r="K126" s="116">
        <v>1</v>
      </c>
      <c r="L126" s="212"/>
      <c r="M126" s="211"/>
      <c r="N126" s="212">
        <f>ROUND($L$126*$K$126,2)</f>
        <v>0</v>
      </c>
      <c r="O126" s="211"/>
      <c r="P126" s="211"/>
      <c r="Q126" s="211"/>
      <c r="R126" s="20"/>
      <c r="T126" s="117"/>
      <c r="U126" s="26" t="s">
        <v>42</v>
      </c>
      <c r="V126" s="118">
        <v>0</v>
      </c>
      <c r="W126" s="118">
        <f>$V$126*$K$126</f>
        <v>0</v>
      </c>
      <c r="X126" s="118">
        <v>0</v>
      </c>
      <c r="Y126" s="118">
        <f>$X$126*$K$126</f>
        <v>0</v>
      </c>
      <c r="Z126" s="118">
        <v>0</v>
      </c>
      <c r="AA126" s="119">
        <f>$Z$126*$K$126</f>
        <v>0</v>
      </c>
      <c r="AR126" s="6" t="s">
        <v>131</v>
      </c>
      <c r="AT126" s="6" t="s">
        <v>127</v>
      </c>
      <c r="AU126" s="6" t="s">
        <v>93</v>
      </c>
      <c r="AY126" s="6" t="s">
        <v>126</v>
      </c>
      <c r="BE126" s="120">
        <f>IF($U$126="základní",$N$126,0)</f>
        <v>0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6" t="s">
        <v>19</v>
      </c>
      <c r="BK126" s="120">
        <f>ROUND($L$126*$K$126,2)</f>
        <v>0</v>
      </c>
      <c r="BL126" s="6" t="s">
        <v>131</v>
      </c>
      <c r="BM126" s="6" t="s">
        <v>150</v>
      </c>
    </row>
    <row r="127" spans="2:65" s="6" customFormat="1" ht="15.75" customHeight="1">
      <c r="B127" s="19"/>
      <c r="C127" s="113">
        <v>8</v>
      </c>
      <c r="D127" s="113" t="s">
        <v>127</v>
      </c>
      <c r="E127" s="114" t="s">
        <v>152</v>
      </c>
      <c r="F127" s="210" t="s">
        <v>153</v>
      </c>
      <c r="G127" s="211"/>
      <c r="H127" s="211"/>
      <c r="I127" s="211"/>
      <c r="J127" s="115" t="s">
        <v>130</v>
      </c>
      <c r="K127" s="116">
        <v>1</v>
      </c>
      <c r="L127" s="212"/>
      <c r="M127" s="211"/>
      <c r="N127" s="212">
        <f>ROUND($L$127*$K$127,2)</f>
        <v>0</v>
      </c>
      <c r="O127" s="211"/>
      <c r="P127" s="211"/>
      <c r="Q127" s="211"/>
      <c r="R127" s="20"/>
      <c r="T127" s="117"/>
      <c r="U127" s="121" t="s">
        <v>42</v>
      </c>
      <c r="V127" s="122">
        <v>0</v>
      </c>
      <c r="W127" s="122">
        <f>$V$127*$K$127</f>
        <v>0</v>
      </c>
      <c r="X127" s="122">
        <v>0</v>
      </c>
      <c r="Y127" s="122">
        <f>$X$127*$K$127</f>
        <v>0</v>
      </c>
      <c r="Z127" s="122">
        <v>0</v>
      </c>
      <c r="AA127" s="123">
        <f>$Z$127*$K$127</f>
        <v>0</v>
      </c>
      <c r="AR127" s="6" t="s">
        <v>131</v>
      </c>
      <c r="AT127" s="6" t="s">
        <v>127</v>
      </c>
      <c r="AU127" s="6" t="s">
        <v>93</v>
      </c>
      <c r="AY127" s="6" t="s">
        <v>126</v>
      </c>
      <c r="BE127" s="120">
        <f>IF($U$127="základní",$N$127,0)</f>
        <v>0</v>
      </c>
      <c r="BF127" s="120">
        <f>IF($U$127="snížená",$N$127,0)</f>
        <v>0</v>
      </c>
      <c r="BG127" s="120">
        <f>IF($U$127="zákl. přenesená",$N$127,0)</f>
        <v>0</v>
      </c>
      <c r="BH127" s="120">
        <f>IF($U$127="sníž. přenesená",$N$127,0)</f>
        <v>0</v>
      </c>
      <c r="BI127" s="120">
        <f>IF($U$127="nulová",$N$127,0)</f>
        <v>0</v>
      </c>
      <c r="BJ127" s="6" t="s">
        <v>19</v>
      </c>
      <c r="BK127" s="120">
        <f>ROUND($L$127*$K$127,2)</f>
        <v>0</v>
      </c>
      <c r="BL127" s="6" t="s">
        <v>131</v>
      </c>
      <c r="BM127" s="6" t="s">
        <v>154</v>
      </c>
    </row>
    <row r="128" spans="2:18" s="6" customFormat="1" ht="7.5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3"/>
    </row>
    <row r="129" s="2" customFormat="1" ht="14.25" customHeight="1"/>
  </sheetData>
  <sheetProtection/>
  <mergeCells count="85">
    <mergeCell ref="N119:Q119"/>
    <mergeCell ref="N121:Q121"/>
    <mergeCell ref="N125:Q125"/>
    <mergeCell ref="H1:K1"/>
    <mergeCell ref="S2:AC2"/>
    <mergeCell ref="F126:I126"/>
    <mergeCell ref="L126:M126"/>
    <mergeCell ref="N126:Q126"/>
    <mergeCell ref="F120:I120"/>
    <mergeCell ref="L120:M120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N120:Q120"/>
    <mergeCell ref="F122:I122"/>
    <mergeCell ref="L122:M122"/>
    <mergeCell ref="N122:Q122"/>
    <mergeCell ref="M111:Q111"/>
    <mergeCell ref="F113:I113"/>
    <mergeCell ref="L113:M113"/>
    <mergeCell ref="N113:Q113"/>
    <mergeCell ref="F118:I118"/>
    <mergeCell ref="L118:M118"/>
    <mergeCell ref="N118:Q118"/>
    <mergeCell ref="N114:Q114"/>
    <mergeCell ref="N115:Q115"/>
    <mergeCell ref="N116:Q116"/>
    <mergeCell ref="L97:Q97"/>
    <mergeCell ref="C103:Q103"/>
    <mergeCell ref="F105:P105"/>
    <mergeCell ref="F106:P106"/>
    <mergeCell ref="M108:P108"/>
    <mergeCell ref="M110:Q110"/>
    <mergeCell ref="N89:Q89"/>
    <mergeCell ref="N90:Q90"/>
    <mergeCell ref="N91:Q91"/>
    <mergeCell ref="N92:Q92"/>
    <mergeCell ref="N93:Q93"/>
    <mergeCell ref="N95:Q95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E24:L24"/>
    <mergeCell ref="M27:P27"/>
    <mergeCell ref="M28:P28"/>
    <mergeCell ref="M30:P30"/>
    <mergeCell ref="H32:J32"/>
    <mergeCell ref="M32:P32"/>
    <mergeCell ref="O14:P14"/>
    <mergeCell ref="O15:P15"/>
    <mergeCell ref="O17:P17"/>
    <mergeCell ref="O18:P18"/>
    <mergeCell ref="O20:P20"/>
    <mergeCell ref="O21:P21"/>
    <mergeCell ref="F117:I117"/>
    <mergeCell ref="L117:M117"/>
    <mergeCell ref="N117:Q117"/>
    <mergeCell ref="C2:Q2"/>
    <mergeCell ref="C4:Q4"/>
    <mergeCell ref="F6:P6"/>
    <mergeCell ref="F7:P7"/>
    <mergeCell ref="O9:P9"/>
    <mergeCell ref="O11:P11"/>
    <mergeCell ref="O12:P1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3"/>
  <sheetViews>
    <sheetView showGridLines="0" tabSelected="1" zoomScale="110" zoomScaleNormal="110" zoomScaleSheetLayoutView="100" zoomScalePageLayoutView="0" workbookViewId="0" topLeftCell="A1">
      <pane ySplit="1" topLeftCell="A71" activePane="bottomLeft" state="frozen"/>
      <selection pane="topLeft" activeCell="A1" sqref="A1"/>
      <selection pane="bottomLeft" activeCell="F78" sqref="F78:P7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10" width="7" style="2" customWidth="1"/>
    <col min="11" max="11" width="11.5" style="157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23.5" style="2" bestFit="1" customWidth="1"/>
    <col min="20" max="20" width="60.83203125" style="2" hidden="1" customWidth="1"/>
    <col min="21" max="21" width="7.83203125" style="2" hidden="1" customWidth="1"/>
    <col min="22" max="22" width="9.66015625" style="2" hidden="1" customWidth="1"/>
    <col min="23" max="23" width="14.66015625" style="2" hidden="1" customWidth="1"/>
    <col min="24" max="24" width="12.5" style="2" hidden="1" customWidth="1"/>
    <col min="25" max="25" width="11" style="2" hidden="1" customWidth="1"/>
    <col min="26" max="26" width="9.83203125" style="2" hidden="1" customWidth="1"/>
    <col min="27" max="27" width="11.83203125" style="2" hidden="1" customWidth="1"/>
    <col min="28" max="28" width="16.33203125" style="2" hidden="1" customWidth="1"/>
    <col min="29" max="29" width="11" style="2" customWidth="1"/>
    <col min="30" max="30" width="15" style="2" hidden="1" customWidth="1"/>
    <col min="31" max="31" width="16.33203125" style="2" hidden="1" customWidth="1"/>
    <col min="32" max="43" width="10.5" style="1" hidden="1" customWidth="1"/>
    <col min="44" max="44" width="4.83203125" style="2" hidden="1" customWidth="1"/>
    <col min="45" max="45" width="10.5" style="2" hidden="1" customWidth="1"/>
    <col min="46" max="46" width="42.66015625" style="2" hidden="1" customWidth="1"/>
    <col min="47" max="47" width="3.5" style="2" hidden="1" customWidth="1"/>
    <col min="48" max="48" width="2.66015625" style="2" hidden="1" customWidth="1"/>
    <col min="49" max="49" width="3.5" style="2" hidden="1" customWidth="1"/>
    <col min="50" max="50" width="2.66015625" style="2" hidden="1" customWidth="1"/>
    <col min="51" max="51" width="10.16015625" style="2" hidden="1" customWidth="1"/>
    <col min="52" max="56" width="10.5" style="2" hidden="1" customWidth="1"/>
    <col min="57" max="57" width="15.16015625" style="2" hidden="1" customWidth="1"/>
    <col min="58" max="61" width="5.5" style="2" hidden="1" customWidth="1"/>
    <col min="62" max="62" width="2.66015625" style="2" hidden="1" customWidth="1"/>
    <col min="63" max="63" width="14.16015625" style="2" hidden="1" customWidth="1"/>
    <col min="64" max="64" width="4.83203125" style="2" hidden="1" customWidth="1"/>
    <col min="65" max="65" width="13" style="1" hidden="1" customWidth="1"/>
    <col min="66" max="67" width="0" style="1" hidden="1" customWidth="1"/>
    <col min="68" max="16384" width="10.5" style="1" customWidth="1"/>
  </cols>
  <sheetData>
    <row r="1" spans="1:256" s="3" customFormat="1" ht="22.5" customHeight="1">
      <c r="A1" s="145"/>
      <c r="B1" s="142"/>
      <c r="C1" s="142"/>
      <c r="D1" s="143" t="s">
        <v>1</v>
      </c>
      <c r="E1" s="142"/>
      <c r="F1" s="144" t="s">
        <v>752</v>
      </c>
      <c r="G1" s="144"/>
      <c r="H1" s="229" t="s">
        <v>753</v>
      </c>
      <c r="I1" s="229"/>
      <c r="J1" s="229"/>
      <c r="K1" s="229"/>
      <c r="L1" s="144" t="s">
        <v>754</v>
      </c>
      <c r="M1" s="142"/>
      <c r="N1" s="142"/>
      <c r="O1" s="143" t="s">
        <v>92</v>
      </c>
      <c r="P1" s="142"/>
      <c r="Q1" s="142"/>
      <c r="R1" s="142"/>
      <c r="S1" s="144" t="s">
        <v>755</v>
      </c>
      <c r="T1" s="144"/>
      <c r="U1" s="145"/>
      <c r="V1" s="1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8" t="s">
        <v>4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04" t="s">
        <v>5</v>
      </c>
      <c r="T2" s="204"/>
      <c r="U2" s="204"/>
      <c r="V2" s="204"/>
      <c r="W2" s="204"/>
      <c r="X2" s="204"/>
      <c r="Y2" s="204"/>
      <c r="Z2" s="204"/>
      <c r="AA2" s="204"/>
      <c r="AB2" s="204"/>
      <c r="AC2" s="204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156"/>
      <c r="L3" s="8"/>
      <c r="M3" s="8"/>
      <c r="N3" s="8"/>
      <c r="O3" s="8"/>
      <c r="P3" s="8"/>
      <c r="Q3" s="8"/>
      <c r="R3" s="9"/>
      <c r="AT3" s="2" t="s">
        <v>93</v>
      </c>
    </row>
    <row r="4" spans="2:46" s="2" customFormat="1" ht="37.5" customHeight="1">
      <c r="B4" s="10"/>
      <c r="C4" s="180" t="s">
        <v>94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1"/>
      <c r="T4" s="12" t="s">
        <v>10</v>
      </c>
      <c r="AT4" s="2" t="s">
        <v>3</v>
      </c>
    </row>
    <row r="5" spans="2:18" s="2" customFormat="1" ht="7.5" customHeight="1">
      <c r="B5" s="10"/>
      <c r="K5" s="157"/>
      <c r="R5" s="11"/>
    </row>
    <row r="6" spans="2:18" s="2" customFormat="1" ht="26.25" customHeight="1">
      <c r="B6" s="10"/>
      <c r="D6" s="16" t="s">
        <v>14</v>
      </c>
      <c r="F6" s="213" t="str">
        <f>'Rekapitulace stavby'!$K$6</f>
        <v>Alšovo nábřeží - Zdravotnická škola - sociální zařízení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R6" s="11"/>
    </row>
    <row r="7" spans="2:18" s="6" customFormat="1" ht="33.75" customHeight="1">
      <c r="B7" s="19"/>
      <c r="D7" s="15" t="s">
        <v>95</v>
      </c>
      <c r="F7" s="182" t="s">
        <v>155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R7" s="20"/>
    </row>
    <row r="8" spans="2:18" s="6" customFormat="1" ht="15" customHeight="1">
      <c r="B8" s="19"/>
      <c r="D8" s="16" t="s">
        <v>17</v>
      </c>
      <c r="F8" s="14"/>
      <c r="K8" s="158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156</v>
      </c>
      <c r="K9" s="158"/>
      <c r="M9" s="16" t="s">
        <v>22</v>
      </c>
      <c r="O9" s="214" t="str">
        <f>'Rekapitulace stavby'!$AN$8</f>
        <v>28.10.2015</v>
      </c>
      <c r="P9" s="194"/>
      <c r="R9" s="20"/>
    </row>
    <row r="10" spans="2:18" s="6" customFormat="1" ht="12" customHeight="1">
      <c r="B10" s="19"/>
      <c r="K10" s="158"/>
      <c r="R10" s="20"/>
    </row>
    <row r="11" spans="2:18" s="6" customFormat="1" ht="15" customHeight="1">
      <c r="B11" s="19"/>
      <c r="D11" s="16" t="s">
        <v>26</v>
      </c>
      <c r="K11" s="158"/>
      <c r="M11" s="16" t="s">
        <v>27</v>
      </c>
      <c r="O11" s="181">
        <f>IF('Rekapitulace stavby'!$AN$10="","",'Rekapitulace stavby'!$AN$10)</f>
      </c>
      <c r="P11" s="194"/>
      <c r="R11" s="20"/>
    </row>
    <row r="12" spans="2:18" s="6" customFormat="1" ht="18.75" customHeight="1">
      <c r="B12" s="19"/>
      <c r="E12" s="14" t="str">
        <f>IF('Rekapitulace stavby'!$E$11="","",'Rekapitulace stavby'!$E$11)</f>
        <v>VOŠ zdravotnická a Střední zdravotnická škola</v>
      </c>
      <c r="K12" s="158"/>
      <c r="M12" s="16" t="s">
        <v>29</v>
      </c>
      <c r="O12" s="181">
        <f>IF('Rekapitulace stavby'!$AN$11="","",'Rekapitulace stavby'!$AN$11)</f>
      </c>
      <c r="P12" s="194"/>
      <c r="R12" s="20"/>
    </row>
    <row r="13" spans="2:18" s="6" customFormat="1" ht="7.5" customHeight="1">
      <c r="B13" s="19"/>
      <c r="K13" s="158"/>
      <c r="R13" s="20"/>
    </row>
    <row r="14" spans="2:18" s="6" customFormat="1" ht="15" customHeight="1">
      <c r="B14" s="19"/>
      <c r="D14" s="16" t="s">
        <v>30</v>
      </c>
      <c r="K14" s="158"/>
      <c r="M14" s="16" t="s">
        <v>27</v>
      </c>
      <c r="O14" s="181">
        <f>IF('Rekapitulace stavby'!$AN$13="","",'Rekapitulace stavby'!$AN$13)</f>
      </c>
      <c r="P14" s="194"/>
      <c r="R14" s="20"/>
    </row>
    <row r="15" spans="2:18" s="6" customFormat="1" ht="18.75" customHeight="1">
      <c r="B15" s="19"/>
      <c r="E15" s="14" t="str">
        <f>IF('Rekapitulace stavby'!$E$14="","",'Rekapitulace stavby'!$E$14)</f>
        <v>dle výběru</v>
      </c>
      <c r="K15" s="158"/>
      <c r="M15" s="16" t="s">
        <v>29</v>
      </c>
      <c r="O15" s="181">
        <f>IF('Rekapitulace stavby'!$AN$14="","",'Rekapitulace stavby'!$AN$14)</f>
      </c>
      <c r="P15" s="194"/>
      <c r="R15" s="20"/>
    </row>
    <row r="16" spans="2:18" s="6" customFormat="1" ht="7.5" customHeight="1">
      <c r="B16" s="19"/>
      <c r="K16" s="158"/>
      <c r="R16" s="20"/>
    </row>
    <row r="17" spans="2:18" s="6" customFormat="1" ht="15" customHeight="1">
      <c r="B17" s="19"/>
      <c r="D17" s="16" t="s">
        <v>32</v>
      </c>
      <c r="K17" s="158"/>
      <c r="M17" s="16" t="s">
        <v>27</v>
      </c>
      <c r="O17" s="181">
        <f>IF('Rekapitulace stavby'!$AN$16="","",'Rekapitulace stavby'!$AN$16)</f>
      </c>
      <c r="P17" s="194"/>
      <c r="R17" s="20"/>
    </row>
    <row r="18" spans="2:18" s="6" customFormat="1" ht="18.75" customHeight="1">
      <c r="B18" s="19"/>
      <c r="E18" s="155" t="s">
        <v>797</v>
      </c>
      <c r="K18" s="158"/>
      <c r="M18" s="16" t="s">
        <v>29</v>
      </c>
      <c r="O18" s="181">
        <f>IF('Rekapitulace stavby'!$AN$17="","",'Rekapitulace stavby'!$AN$17)</f>
      </c>
      <c r="P18" s="194"/>
      <c r="R18" s="20"/>
    </row>
    <row r="19" spans="2:18" s="6" customFormat="1" ht="7.5" customHeight="1">
      <c r="B19" s="19"/>
      <c r="K19" s="158"/>
      <c r="R19" s="20"/>
    </row>
    <row r="20" spans="2:18" s="6" customFormat="1" ht="15" customHeight="1">
      <c r="B20" s="19"/>
      <c r="D20" s="16" t="s">
        <v>34</v>
      </c>
      <c r="K20" s="158"/>
      <c r="M20" s="16" t="s">
        <v>27</v>
      </c>
      <c r="O20" s="181">
        <f>IF('Rekapitulace stavby'!$AN$19="","",'Rekapitulace stavby'!$AN$19)</f>
      </c>
      <c r="P20" s="19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K21" s="158"/>
      <c r="M21" s="16" t="s">
        <v>29</v>
      </c>
      <c r="O21" s="181">
        <f>IF('Rekapitulace stavby'!$AN$20="","",'Rekapitulace stavby'!$AN$20)</f>
      </c>
      <c r="P21" s="194"/>
      <c r="R21" s="20"/>
    </row>
    <row r="22" spans="2:18" s="6" customFormat="1" ht="7.5" customHeight="1">
      <c r="B22" s="19"/>
      <c r="K22" s="158"/>
      <c r="R22" s="20"/>
    </row>
    <row r="23" spans="2:18" s="6" customFormat="1" ht="15" customHeight="1">
      <c r="B23" s="19"/>
      <c r="D23" s="16" t="s">
        <v>36</v>
      </c>
      <c r="K23" s="158"/>
      <c r="R23" s="20"/>
    </row>
    <row r="24" spans="2:18" s="80" customFormat="1" ht="15.75" customHeight="1">
      <c r="B24" s="81"/>
      <c r="E24" s="183"/>
      <c r="F24" s="215"/>
      <c r="G24" s="215"/>
      <c r="H24" s="215"/>
      <c r="I24" s="215"/>
      <c r="J24" s="215"/>
      <c r="K24" s="215"/>
      <c r="L24" s="215"/>
      <c r="R24" s="82"/>
    </row>
    <row r="25" spans="2:18" s="6" customFormat="1" ht="7.5" customHeight="1">
      <c r="B25" s="19"/>
      <c r="K25" s="158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159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97</v>
      </c>
      <c r="K27" s="158"/>
      <c r="M27" s="184">
        <f>$N$88</f>
        <v>0</v>
      </c>
      <c r="N27" s="194"/>
      <c r="O27" s="194"/>
      <c r="P27" s="194"/>
      <c r="R27" s="20"/>
    </row>
    <row r="28" spans="2:18" s="6" customFormat="1" ht="15" customHeight="1">
      <c r="B28" s="19"/>
      <c r="D28" s="18" t="s">
        <v>98</v>
      </c>
      <c r="K28" s="158"/>
      <c r="M28" s="184">
        <f>$N$115</f>
        <v>0</v>
      </c>
      <c r="N28" s="194"/>
      <c r="O28" s="194"/>
      <c r="P28" s="194"/>
      <c r="R28" s="20"/>
    </row>
    <row r="29" spans="2:18" s="6" customFormat="1" ht="7.5" customHeight="1">
      <c r="B29" s="19"/>
      <c r="K29" s="158"/>
      <c r="R29" s="20"/>
    </row>
    <row r="30" spans="2:18" s="6" customFormat="1" ht="26.25" customHeight="1">
      <c r="B30" s="19"/>
      <c r="D30" s="84" t="s">
        <v>40</v>
      </c>
      <c r="K30" s="158"/>
      <c r="M30" s="216">
        <f>ROUND($M$27+$M$28,2)</f>
        <v>0</v>
      </c>
      <c r="N30" s="194"/>
      <c r="O30" s="194"/>
      <c r="P30" s="194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159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41</v>
      </c>
      <c r="E32" s="24" t="s">
        <v>42</v>
      </c>
      <c r="F32" s="25">
        <v>0.21</v>
      </c>
      <c r="G32" s="85" t="s">
        <v>43</v>
      </c>
      <c r="H32" s="217">
        <f>ROUND((SUM($BE$115:$BE$116)+SUM($BE$134:$BE$401)),2)</f>
        <v>0</v>
      </c>
      <c r="I32" s="194"/>
      <c r="J32" s="194"/>
      <c r="K32" s="158"/>
      <c r="M32" s="217">
        <f>ROUND(ROUND((SUM($BE$115:$BE$116)+SUM($BE$134:$BE$401)),2)*$F$32,2)</f>
        <v>0</v>
      </c>
      <c r="N32" s="194"/>
      <c r="O32" s="194"/>
      <c r="P32" s="194"/>
      <c r="R32" s="20"/>
    </row>
    <row r="33" spans="2:18" s="6" customFormat="1" ht="15" customHeight="1">
      <c r="B33" s="19"/>
      <c r="E33" s="24" t="s">
        <v>44</v>
      </c>
      <c r="F33" s="25">
        <v>0.15</v>
      </c>
      <c r="G33" s="85" t="s">
        <v>43</v>
      </c>
      <c r="H33" s="217">
        <f>ROUND((SUM($BF$115:$BF$116)+SUM($BF$134:$BF$401)),2)</f>
        <v>0</v>
      </c>
      <c r="I33" s="194"/>
      <c r="J33" s="194"/>
      <c r="K33" s="158"/>
      <c r="M33" s="217">
        <f>ROUND(ROUND((SUM($BF$115:$BF$116)+SUM($BF$134:$BF$401)),2)*$F$33,2)</f>
        <v>0</v>
      </c>
      <c r="N33" s="194"/>
      <c r="O33" s="194"/>
      <c r="P33" s="194"/>
      <c r="R33" s="20"/>
    </row>
    <row r="34" spans="2:18" s="6" customFormat="1" ht="15" customHeight="1" hidden="1">
      <c r="B34" s="19"/>
      <c r="E34" s="24" t="s">
        <v>45</v>
      </c>
      <c r="F34" s="25">
        <v>0.21</v>
      </c>
      <c r="G34" s="85" t="s">
        <v>43</v>
      </c>
      <c r="H34" s="217">
        <f>ROUND((SUM($BG$115:$BG$116)+SUM($BG$134:$BG$401)),2)</f>
        <v>0</v>
      </c>
      <c r="I34" s="194"/>
      <c r="J34" s="194"/>
      <c r="K34" s="158"/>
      <c r="M34" s="217">
        <v>0</v>
      </c>
      <c r="N34" s="194"/>
      <c r="O34" s="194"/>
      <c r="P34" s="194"/>
      <c r="R34" s="20"/>
    </row>
    <row r="35" spans="2:18" s="6" customFormat="1" ht="15" customHeight="1" hidden="1">
      <c r="B35" s="19"/>
      <c r="E35" s="24" t="s">
        <v>46</v>
      </c>
      <c r="F35" s="25">
        <v>0.15</v>
      </c>
      <c r="G35" s="85" t="s">
        <v>43</v>
      </c>
      <c r="H35" s="217">
        <f>ROUND((SUM($BH$115:$BH$116)+SUM($BH$134:$BH$401)),2)</f>
        <v>0</v>
      </c>
      <c r="I35" s="194"/>
      <c r="J35" s="194"/>
      <c r="K35" s="158"/>
      <c r="M35" s="217">
        <v>0</v>
      </c>
      <c r="N35" s="194"/>
      <c r="O35" s="194"/>
      <c r="P35" s="194"/>
      <c r="R35" s="20"/>
    </row>
    <row r="36" spans="2:18" s="6" customFormat="1" ht="15" customHeight="1" hidden="1">
      <c r="B36" s="19"/>
      <c r="E36" s="24" t="s">
        <v>47</v>
      </c>
      <c r="F36" s="25">
        <v>0</v>
      </c>
      <c r="G36" s="85" t="s">
        <v>43</v>
      </c>
      <c r="H36" s="217">
        <f>ROUND((SUM($BI$115:$BI$116)+SUM($BI$134:$BI$401)),2)</f>
        <v>0</v>
      </c>
      <c r="I36" s="194"/>
      <c r="J36" s="194"/>
      <c r="K36" s="158"/>
      <c r="M36" s="217">
        <v>0</v>
      </c>
      <c r="N36" s="194"/>
      <c r="O36" s="194"/>
      <c r="P36" s="194"/>
      <c r="R36" s="20"/>
    </row>
    <row r="37" spans="2:18" s="6" customFormat="1" ht="7.5" customHeight="1">
      <c r="B37" s="19"/>
      <c r="K37" s="158"/>
      <c r="R37" s="20"/>
    </row>
    <row r="38" spans="2:18" s="6" customFormat="1" ht="26.25" customHeight="1">
      <c r="B38" s="19"/>
      <c r="C38" s="28"/>
      <c r="D38" s="29" t="s">
        <v>48</v>
      </c>
      <c r="E38" s="30"/>
      <c r="F38" s="30"/>
      <c r="G38" s="86" t="s">
        <v>49</v>
      </c>
      <c r="H38" s="31" t="s">
        <v>50</v>
      </c>
      <c r="I38" s="30"/>
      <c r="J38" s="30"/>
      <c r="K38" s="160"/>
      <c r="L38" s="192">
        <f>SUM($M$30:$M$36)</f>
        <v>0</v>
      </c>
      <c r="M38" s="191"/>
      <c r="N38" s="191"/>
      <c r="O38" s="191"/>
      <c r="P38" s="193"/>
      <c r="Q38" s="28"/>
      <c r="R38" s="20"/>
    </row>
    <row r="39" spans="2:18" s="6" customFormat="1" ht="15" customHeight="1">
      <c r="B39" s="19"/>
      <c r="K39" s="158"/>
      <c r="R39" s="20"/>
    </row>
    <row r="40" spans="2:18" s="6" customFormat="1" ht="15" customHeight="1">
      <c r="B40" s="19"/>
      <c r="K40" s="158"/>
      <c r="R40" s="20"/>
    </row>
    <row r="41" spans="2:18" s="2" customFormat="1" ht="14.25" customHeight="1">
      <c r="B41" s="10"/>
      <c r="K41" s="157"/>
      <c r="R41" s="11"/>
    </row>
    <row r="42" spans="2:18" s="2" customFormat="1" ht="14.25" customHeight="1">
      <c r="B42" s="10"/>
      <c r="K42" s="157"/>
      <c r="R42" s="11"/>
    </row>
    <row r="43" spans="2:18" s="2" customFormat="1" ht="14.25" customHeight="1">
      <c r="B43" s="10"/>
      <c r="K43" s="157"/>
      <c r="R43" s="11"/>
    </row>
    <row r="44" spans="2:18" s="2" customFormat="1" ht="14.25" customHeight="1">
      <c r="B44" s="10"/>
      <c r="K44" s="157"/>
      <c r="R44" s="11"/>
    </row>
    <row r="45" spans="2:18" s="2" customFormat="1" ht="14.25" customHeight="1">
      <c r="B45" s="10"/>
      <c r="K45" s="157"/>
      <c r="R45" s="11"/>
    </row>
    <row r="46" spans="2:18" s="2" customFormat="1" ht="14.25" customHeight="1">
      <c r="B46" s="10"/>
      <c r="K46" s="157"/>
      <c r="R46" s="11"/>
    </row>
    <row r="47" spans="2:18" s="2" customFormat="1" ht="14.25" customHeight="1">
      <c r="B47" s="10"/>
      <c r="K47" s="157"/>
      <c r="R47" s="11"/>
    </row>
    <row r="48" spans="2:18" s="2" customFormat="1" ht="14.25" customHeight="1">
      <c r="B48" s="10"/>
      <c r="K48" s="157"/>
      <c r="R48" s="11"/>
    </row>
    <row r="49" spans="2:18" s="2" customFormat="1" ht="14.25" customHeight="1">
      <c r="B49" s="10"/>
      <c r="K49" s="157"/>
      <c r="R49" s="11"/>
    </row>
    <row r="50" spans="2:18" s="6" customFormat="1" ht="15.75" customHeight="1">
      <c r="B50" s="19"/>
      <c r="D50" s="32" t="s">
        <v>51</v>
      </c>
      <c r="E50" s="33"/>
      <c r="F50" s="33"/>
      <c r="G50" s="33"/>
      <c r="H50" s="34"/>
      <c r="J50" s="32" t="s">
        <v>52</v>
      </c>
      <c r="K50" s="159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K51" s="157"/>
      <c r="P51" s="36"/>
      <c r="R51" s="11"/>
    </row>
    <row r="52" spans="2:18" s="2" customFormat="1" ht="14.25" customHeight="1">
      <c r="B52" s="10"/>
      <c r="D52" s="35"/>
      <c r="H52" s="36"/>
      <c r="J52" s="35"/>
      <c r="K52" s="157"/>
      <c r="P52" s="36"/>
      <c r="R52" s="11"/>
    </row>
    <row r="53" spans="2:18" s="2" customFormat="1" ht="14.25" customHeight="1">
      <c r="B53" s="10"/>
      <c r="D53" s="35"/>
      <c r="H53" s="36"/>
      <c r="J53" s="35"/>
      <c r="K53" s="157"/>
      <c r="P53" s="36"/>
      <c r="R53" s="11"/>
    </row>
    <row r="54" spans="2:18" s="2" customFormat="1" ht="14.25" customHeight="1">
      <c r="B54" s="10"/>
      <c r="D54" s="35"/>
      <c r="H54" s="36"/>
      <c r="J54" s="35"/>
      <c r="K54" s="157"/>
      <c r="P54" s="36"/>
      <c r="R54" s="11"/>
    </row>
    <row r="55" spans="2:18" s="2" customFormat="1" ht="14.25" customHeight="1">
      <c r="B55" s="10"/>
      <c r="D55" s="35"/>
      <c r="H55" s="36"/>
      <c r="J55" s="35"/>
      <c r="K55" s="157"/>
      <c r="P55" s="36"/>
      <c r="R55" s="11"/>
    </row>
    <row r="56" spans="2:18" s="2" customFormat="1" ht="14.25" customHeight="1">
      <c r="B56" s="10"/>
      <c r="D56" s="35"/>
      <c r="H56" s="36"/>
      <c r="J56" s="35"/>
      <c r="K56" s="157"/>
      <c r="P56" s="36"/>
      <c r="R56" s="11"/>
    </row>
    <row r="57" spans="2:18" s="2" customFormat="1" ht="14.25" customHeight="1">
      <c r="B57" s="10"/>
      <c r="D57" s="35"/>
      <c r="H57" s="36"/>
      <c r="J57" s="35"/>
      <c r="K57" s="157"/>
      <c r="P57" s="36"/>
      <c r="R57" s="11"/>
    </row>
    <row r="58" spans="2:18" s="2" customFormat="1" ht="14.25" customHeight="1">
      <c r="B58" s="10"/>
      <c r="D58" s="35"/>
      <c r="H58" s="36"/>
      <c r="J58" s="35"/>
      <c r="K58" s="157"/>
      <c r="P58" s="36"/>
      <c r="R58" s="11"/>
    </row>
    <row r="59" spans="2:18" s="6" customFormat="1" ht="15.75" customHeight="1">
      <c r="B59" s="19"/>
      <c r="D59" s="37" t="s">
        <v>53</v>
      </c>
      <c r="E59" s="38"/>
      <c r="F59" s="38"/>
      <c r="G59" s="39" t="s">
        <v>54</v>
      </c>
      <c r="H59" s="40"/>
      <c r="J59" s="37" t="s">
        <v>53</v>
      </c>
      <c r="K59" s="161"/>
      <c r="L59" s="38"/>
      <c r="M59" s="38"/>
      <c r="N59" s="39" t="s">
        <v>54</v>
      </c>
      <c r="O59" s="38"/>
      <c r="P59" s="40"/>
      <c r="R59" s="20"/>
    </row>
    <row r="60" spans="2:18" s="2" customFormat="1" ht="14.25" customHeight="1">
      <c r="B60" s="10"/>
      <c r="K60" s="157"/>
      <c r="R60" s="11"/>
    </row>
    <row r="61" spans="2:18" s="6" customFormat="1" ht="15.75" customHeight="1">
      <c r="B61" s="19"/>
      <c r="D61" s="32" t="s">
        <v>55</v>
      </c>
      <c r="E61" s="33"/>
      <c r="F61" s="33"/>
      <c r="G61" s="33"/>
      <c r="H61" s="34"/>
      <c r="J61" s="32" t="s">
        <v>56</v>
      </c>
      <c r="K61" s="159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K62" s="157"/>
      <c r="P62" s="36"/>
      <c r="R62" s="11"/>
    </row>
    <row r="63" spans="2:18" s="2" customFormat="1" ht="14.25" customHeight="1">
      <c r="B63" s="10"/>
      <c r="D63" s="35"/>
      <c r="H63" s="36"/>
      <c r="J63" s="35"/>
      <c r="K63" s="157"/>
      <c r="P63" s="36"/>
      <c r="R63" s="11"/>
    </row>
    <row r="64" spans="2:18" s="2" customFormat="1" ht="14.25" customHeight="1">
      <c r="B64" s="10"/>
      <c r="D64" s="35"/>
      <c r="H64" s="36"/>
      <c r="J64" s="35"/>
      <c r="K64" s="157"/>
      <c r="P64" s="36"/>
      <c r="R64" s="11"/>
    </row>
    <row r="65" spans="2:18" s="2" customFormat="1" ht="14.25" customHeight="1">
      <c r="B65" s="10"/>
      <c r="D65" s="35"/>
      <c r="H65" s="36"/>
      <c r="J65" s="35"/>
      <c r="K65" s="157"/>
      <c r="P65" s="36"/>
      <c r="R65" s="11"/>
    </row>
    <row r="66" spans="2:18" s="2" customFormat="1" ht="14.25" customHeight="1">
      <c r="B66" s="10"/>
      <c r="D66" s="35"/>
      <c r="H66" s="36"/>
      <c r="J66" s="35"/>
      <c r="K66" s="157"/>
      <c r="P66" s="36"/>
      <c r="R66" s="11"/>
    </row>
    <row r="67" spans="2:18" s="2" customFormat="1" ht="14.25" customHeight="1">
      <c r="B67" s="10"/>
      <c r="D67" s="35"/>
      <c r="H67" s="36"/>
      <c r="J67" s="35"/>
      <c r="K67" s="157"/>
      <c r="P67" s="36"/>
      <c r="R67" s="11"/>
    </row>
    <row r="68" spans="2:18" s="2" customFormat="1" ht="14.25" customHeight="1">
      <c r="B68" s="10"/>
      <c r="D68" s="35"/>
      <c r="H68" s="36"/>
      <c r="J68" s="35"/>
      <c r="K68" s="157"/>
      <c r="P68" s="36"/>
      <c r="R68" s="11"/>
    </row>
    <row r="69" spans="2:18" s="2" customFormat="1" ht="14.25" customHeight="1">
      <c r="B69" s="10"/>
      <c r="D69" s="35"/>
      <c r="H69" s="36"/>
      <c r="J69" s="35"/>
      <c r="K69" s="157"/>
      <c r="P69" s="36"/>
      <c r="R69" s="11"/>
    </row>
    <row r="70" spans="2:18" s="6" customFormat="1" ht="15.75" customHeight="1">
      <c r="B70" s="19"/>
      <c r="D70" s="37" t="s">
        <v>53</v>
      </c>
      <c r="E70" s="38"/>
      <c r="F70" s="38"/>
      <c r="G70" s="39" t="s">
        <v>54</v>
      </c>
      <c r="H70" s="40"/>
      <c r="J70" s="37" t="s">
        <v>53</v>
      </c>
      <c r="K70" s="161"/>
      <c r="L70" s="38"/>
      <c r="M70" s="38"/>
      <c r="N70" s="39" t="s">
        <v>54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16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163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80" t="s">
        <v>99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20"/>
    </row>
    <row r="77" spans="2:18" s="6" customFormat="1" ht="7.5" customHeight="1">
      <c r="B77" s="19"/>
      <c r="K77" s="158"/>
      <c r="R77" s="20"/>
    </row>
    <row r="78" spans="2:18" s="6" customFormat="1" ht="30.75" customHeight="1">
      <c r="B78" s="19"/>
      <c r="C78" s="16" t="s">
        <v>14</v>
      </c>
      <c r="F78" s="213" t="s">
        <v>820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R78" s="20"/>
    </row>
    <row r="79" spans="2:18" s="6" customFormat="1" ht="37.5" customHeight="1">
      <c r="B79" s="19"/>
      <c r="C79" s="49" t="s">
        <v>95</v>
      </c>
      <c r="F79" s="209" t="str">
        <f>$F$7</f>
        <v>01 - Stavební část, demontáže, profese  ZTI, elektroistalace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R79" s="20"/>
    </row>
    <row r="80" spans="2:18" s="6" customFormat="1" ht="7.5" customHeight="1">
      <c r="B80" s="19"/>
      <c r="K80" s="158"/>
      <c r="R80" s="20"/>
    </row>
    <row r="81" spans="2:18" s="6" customFormat="1" ht="18.75" customHeight="1">
      <c r="B81" s="19"/>
      <c r="C81" s="16" t="s">
        <v>20</v>
      </c>
      <c r="F81" s="14" t="str">
        <f>$F$9</f>
        <v>Praha</v>
      </c>
      <c r="K81" s="155" t="s">
        <v>22</v>
      </c>
      <c r="M81" s="214" t="str">
        <f>IF($O$9="","",$O$9)</f>
        <v>28.10.2015</v>
      </c>
      <c r="N81" s="194"/>
      <c r="O81" s="194"/>
      <c r="P81" s="194"/>
      <c r="R81" s="20"/>
    </row>
    <row r="82" spans="2:18" s="6" customFormat="1" ht="7.5" customHeight="1">
      <c r="B82" s="19"/>
      <c r="K82" s="158"/>
      <c r="R82" s="20"/>
    </row>
    <row r="83" spans="2:18" s="6" customFormat="1" ht="15.75" customHeight="1">
      <c r="B83" s="19"/>
      <c r="C83" s="16" t="s">
        <v>26</v>
      </c>
      <c r="F83" s="14" t="str">
        <f>$E$12</f>
        <v>VOŠ zdravotnická a Střední zdravotnická škola</v>
      </c>
      <c r="K83" s="155" t="s">
        <v>32</v>
      </c>
      <c r="M83" s="181" t="str">
        <f>$E$18</f>
        <v>Ing.Radek Bělohlávek</v>
      </c>
      <c r="N83" s="194"/>
      <c r="O83" s="194"/>
      <c r="P83" s="194"/>
      <c r="Q83" s="194"/>
      <c r="R83" s="20"/>
    </row>
    <row r="84" spans="2:18" s="6" customFormat="1" ht="15" customHeight="1">
      <c r="B84" s="19"/>
      <c r="C84" s="16" t="s">
        <v>30</v>
      </c>
      <c r="F84" s="14" t="str">
        <f>IF($E$15="","",$E$15)</f>
        <v>dle výběru</v>
      </c>
      <c r="K84" s="155" t="s">
        <v>34</v>
      </c>
      <c r="M84" s="181" t="str">
        <f>$E$21</f>
        <v> </v>
      </c>
      <c r="N84" s="194"/>
      <c r="O84" s="194"/>
      <c r="P84" s="194"/>
      <c r="Q84" s="194"/>
      <c r="R84" s="20"/>
    </row>
    <row r="85" spans="2:18" s="6" customFormat="1" ht="11.25" customHeight="1">
      <c r="B85" s="19"/>
      <c r="K85" s="158"/>
      <c r="R85" s="20"/>
    </row>
    <row r="86" spans="2:18" s="6" customFormat="1" ht="30" customHeight="1">
      <c r="B86" s="19"/>
      <c r="C86" s="218" t="s">
        <v>100</v>
      </c>
      <c r="D86" s="208"/>
      <c r="E86" s="208"/>
      <c r="F86" s="208"/>
      <c r="G86" s="208"/>
      <c r="H86" s="28"/>
      <c r="I86" s="28"/>
      <c r="J86" s="28"/>
      <c r="K86" s="164"/>
      <c r="L86" s="28"/>
      <c r="M86" s="28"/>
      <c r="N86" s="218" t="s">
        <v>101</v>
      </c>
      <c r="O86" s="194"/>
      <c r="P86" s="194"/>
      <c r="Q86" s="194"/>
      <c r="R86" s="20"/>
    </row>
    <row r="87" spans="2:18" s="6" customFormat="1" ht="11.25" customHeight="1">
      <c r="B87" s="19"/>
      <c r="K87" s="158"/>
      <c r="R87" s="20"/>
    </row>
    <row r="88" spans="2:47" s="6" customFormat="1" ht="30" customHeight="1">
      <c r="B88" s="19"/>
      <c r="C88" s="61" t="s">
        <v>102</v>
      </c>
      <c r="K88" s="158"/>
      <c r="N88" s="205">
        <f>$N$134</f>
        <v>0</v>
      </c>
      <c r="O88" s="194"/>
      <c r="P88" s="194"/>
      <c r="Q88" s="194"/>
      <c r="R88" s="20"/>
      <c r="AU88" s="6" t="s">
        <v>103</v>
      </c>
    </row>
    <row r="89" spans="2:18" s="66" customFormat="1" ht="25.5" customHeight="1">
      <c r="B89" s="87"/>
      <c r="D89" s="88" t="s">
        <v>157</v>
      </c>
      <c r="K89" s="165"/>
      <c r="N89" s="219">
        <f>$N$135</f>
        <v>0</v>
      </c>
      <c r="O89" s="220"/>
      <c r="P89" s="220"/>
      <c r="Q89" s="220"/>
      <c r="R89" s="89"/>
    </row>
    <row r="90" spans="2:18" s="83" customFormat="1" ht="21" customHeight="1">
      <c r="B90" s="90"/>
      <c r="D90" s="91" t="s">
        <v>158</v>
      </c>
      <c r="K90" s="166"/>
      <c r="N90" s="221">
        <f>$N$136</f>
        <v>0</v>
      </c>
      <c r="O90" s="220"/>
      <c r="P90" s="220"/>
      <c r="Q90" s="220"/>
      <c r="R90" s="92"/>
    </row>
    <row r="91" spans="2:18" s="83" customFormat="1" ht="21" customHeight="1">
      <c r="B91" s="90"/>
      <c r="D91" s="91" t="s">
        <v>159</v>
      </c>
      <c r="K91" s="166"/>
      <c r="N91" s="221">
        <f>$N$143</f>
        <v>0</v>
      </c>
      <c r="O91" s="220"/>
      <c r="P91" s="220"/>
      <c r="Q91" s="220"/>
      <c r="R91" s="92"/>
    </row>
    <row r="92" spans="2:18" s="83" customFormat="1" ht="21" customHeight="1">
      <c r="B92" s="90"/>
      <c r="D92" s="91" t="s">
        <v>160</v>
      </c>
      <c r="K92" s="166"/>
      <c r="N92" s="221">
        <f>$N$162</f>
        <v>0</v>
      </c>
      <c r="O92" s="220"/>
      <c r="P92" s="220"/>
      <c r="Q92" s="220"/>
      <c r="R92" s="92"/>
    </row>
    <row r="93" spans="2:18" s="83" customFormat="1" ht="21" customHeight="1">
      <c r="B93" s="90"/>
      <c r="D93" s="91" t="s">
        <v>161</v>
      </c>
      <c r="K93" s="166"/>
      <c r="N93" s="221">
        <f>$N$181</f>
        <v>0</v>
      </c>
      <c r="O93" s="220"/>
      <c r="P93" s="220"/>
      <c r="Q93" s="220"/>
      <c r="R93" s="92"/>
    </row>
    <row r="94" spans="2:18" s="83" customFormat="1" ht="21" customHeight="1">
      <c r="B94" s="90"/>
      <c r="D94" s="91" t="s">
        <v>162</v>
      </c>
      <c r="K94" s="166"/>
      <c r="N94" s="221">
        <f>$N$186</f>
        <v>0</v>
      </c>
      <c r="O94" s="220"/>
      <c r="P94" s="220"/>
      <c r="Q94" s="220"/>
      <c r="R94" s="92"/>
    </row>
    <row r="95" spans="2:18" s="66" customFormat="1" ht="25.5" customHeight="1">
      <c r="B95" s="87"/>
      <c r="D95" s="88" t="s">
        <v>163</v>
      </c>
      <c r="K95" s="165"/>
      <c r="N95" s="219">
        <f>$N$188</f>
        <v>0</v>
      </c>
      <c r="O95" s="220"/>
      <c r="P95" s="220"/>
      <c r="Q95" s="220"/>
      <c r="R95" s="89"/>
    </row>
    <row r="96" spans="2:18" s="83" customFormat="1" ht="21" customHeight="1">
      <c r="B96" s="90"/>
      <c r="D96" s="91" t="s">
        <v>164</v>
      </c>
      <c r="K96" s="166"/>
      <c r="N96" s="221">
        <f>$N$189</f>
        <v>0</v>
      </c>
      <c r="O96" s="220"/>
      <c r="P96" s="220"/>
      <c r="Q96" s="220"/>
      <c r="R96" s="92"/>
    </row>
    <row r="97" spans="2:18" s="83" customFormat="1" ht="21" customHeight="1">
      <c r="B97" s="90"/>
      <c r="D97" s="91" t="s">
        <v>165</v>
      </c>
      <c r="K97" s="166"/>
      <c r="N97" s="221">
        <f>$N$201</f>
        <v>0</v>
      </c>
      <c r="O97" s="220"/>
      <c r="P97" s="220"/>
      <c r="Q97" s="220"/>
      <c r="R97" s="92"/>
    </row>
    <row r="98" spans="2:18" s="83" customFormat="1" ht="21" customHeight="1">
      <c r="B98" s="90"/>
      <c r="D98" s="91" t="s">
        <v>166</v>
      </c>
      <c r="K98" s="166"/>
      <c r="N98" s="221">
        <f>$N$218</f>
        <v>0</v>
      </c>
      <c r="O98" s="220"/>
      <c r="P98" s="220"/>
      <c r="Q98" s="220"/>
      <c r="R98" s="92"/>
    </row>
    <row r="99" spans="2:18" s="83" customFormat="1" ht="21" customHeight="1">
      <c r="B99" s="90"/>
      <c r="D99" s="91" t="s">
        <v>167</v>
      </c>
      <c r="K99" s="166"/>
      <c r="N99" s="221">
        <f>$N$251</f>
        <v>0</v>
      </c>
      <c r="O99" s="220"/>
      <c r="P99" s="220"/>
      <c r="Q99" s="220"/>
      <c r="R99" s="92"/>
    </row>
    <row r="100" spans="2:18" s="83" customFormat="1" ht="21" customHeight="1">
      <c r="B100" s="90"/>
      <c r="D100" s="91" t="s">
        <v>168</v>
      </c>
      <c r="K100" s="166"/>
      <c r="N100" s="221">
        <f>$N$256</f>
        <v>0</v>
      </c>
      <c r="O100" s="220"/>
      <c r="P100" s="220"/>
      <c r="Q100" s="220"/>
      <c r="R100" s="92"/>
    </row>
    <row r="101" spans="2:18" s="83" customFormat="1" ht="21" customHeight="1">
      <c r="B101" s="90"/>
      <c r="D101" s="91" t="s">
        <v>169</v>
      </c>
      <c r="K101" s="166"/>
      <c r="N101" s="221">
        <f>$N$263</f>
        <v>0</v>
      </c>
      <c r="O101" s="220"/>
      <c r="P101" s="220"/>
      <c r="Q101" s="220"/>
      <c r="R101" s="92"/>
    </row>
    <row r="102" spans="2:18" s="83" customFormat="1" ht="21" customHeight="1">
      <c r="B102" s="90"/>
      <c r="D102" s="91" t="s">
        <v>170</v>
      </c>
      <c r="K102" s="166"/>
      <c r="N102" s="221">
        <f>$N$271</f>
        <v>0</v>
      </c>
      <c r="O102" s="220"/>
      <c r="P102" s="220"/>
      <c r="Q102" s="220"/>
      <c r="R102" s="92"/>
    </row>
    <row r="103" spans="2:18" s="83" customFormat="1" ht="21" customHeight="1">
      <c r="B103" s="90"/>
      <c r="D103" s="91" t="s">
        <v>171</v>
      </c>
      <c r="K103" s="166"/>
      <c r="N103" s="221">
        <f>$N$283</f>
        <v>0</v>
      </c>
      <c r="O103" s="220"/>
      <c r="P103" s="220"/>
      <c r="Q103" s="220"/>
      <c r="R103" s="92"/>
    </row>
    <row r="104" spans="2:18" s="83" customFormat="1" ht="21" customHeight="1">
      <c r="B104" s="90"/>
      <c r="D104" s="91" t="s">
        <v>172</v>
      </c>
      <c r="K104" s="166"/>
      <c r="N104" s="221">
        <f>$N$286</f>
        <v>0</v>
      </c>
      <c r="O104" s="220"/>
      <c r="P104" s="220"/>
      <c r="Q104" s="220"/>
      <c r="R104" s="92"/>
    </row>
    <row r="105" spans="2:18" s="83" customFormat="1" ht="21" customHeight="1">
      <c r="B105" s="90"/>
      <c r="D105" s="91" t="s">
        <v>173</v>
      </c>
      <c r="K105" s="166"/>
      <c r="N105" s="221">
        <f>$N$296</f>
        <v>0</v>
      </c>
      <c r="O105" s="220"/>
      <c r="P105" s="220"/>
      <c r="Q105" s="220"/>
      <c r="R105" s="92"/>
    </row>
    <row r="106" spans="2:18" s="83" customFormat="1" ht="21" customHeight="1">
      <c r="B106" s="90"/>
      <c r="D106" s="91" t="s">
        <v>174</v>
      </c>
      <c r="K106" s="166"/>
      <c r="N106" s="221">
        <f>$N$315</f>
        <v>0</v>
      </c>
      <c r="O106" s="220"/>
      <c r="P106" s="220"/>
      <c r="Q106" s="220"/>
      <c r="R106" s="92"/>
    </row>
    <row r="107" spans="2:18" s="83" customFormat="1" ht="21" customHeight="1">
      <c r="B107" s="90"/>
      <c r="D107" s="91" t="s">
        <v>175</v>
      </c>
      <c r="K107" s="166"/>
      <c r="N107" s="221">
        <f>$N$331</f>
        <v>0</v>
      </c>
      <c r="O107" s="220"/>
      <c r="P107" s="220"/>
      <c r="Q107" s="220"/>
      <c r="R107" s="92"/>
    </row>
    <row r="108" spans="2:18" s="83" customFormat="1" ht="21" customHeight="1">
      <c r="B108" s="90"/>
      <c r="D108" s="91" t="s">
        <v>176</v>
      </c>
      <c r="K108" s="166"/>
      <c r="N108" s="221">
        <f>$N$335</f>
        <v>0</v>
      </c>
      <c r="O108" s="220"/>
      <c r="P108" s="220"/>
      <c r="Q108" s="220"/>
      <c r="R108" s="92"/>
    </row>
    <row r="109" spans="2:18" s="83" customFormat="1" ht="21" customHeight="1">
      <c r="B109" s="90"/>
      <c r="D109" s="91" t="s">
        <v>177</v>
      </c>
      <c r="K109" s="166"/>
      <c r="N109" s="221">
        <f>$N$346</f>
        <v>0</v>
      </c>
      <c r="O109" s="220"/>
      <c r="P109" s="220"/>
      <c r="Q109" s="220"/>
      <c r="R109" s="92"/>
    </row>
    <row r="110" spans="2:18" s="83" customFormat="1" ht="21" customHeight="1">
      <c r="B110" s="90"/>
      <c r="D110" s="91" t="s">
        <v>178</v>
      </c>
      <c r="K110" s="166"/>
      <c r="N110" s="221">
        <f>$N$348</f>
        <v>0</v>
      </c>
      <c r="O110" s="220"/>
      <c r="P110" s="220"/>
      <c r="Q110" s="220"/>
      <c r="R110" s="92"/>
    </row>
    <row r="111" spans="2:18" s="83" customFormat="1" ht="21" customHeight="1">
      <c r="B111" s="90"/>
      <c r="D111" s="91" t="s">
        <v>179</v>
      </c>
      <c r="K111" s="166"/>
      <c r="N111" s="221">
        <f>$N$369</f>
        <v>0</v>
      </c>
      <c r="O111" s="220"/>
      <c r="P111" s="220"/>
      <c r="Q111" s="220"/>
      <c r="R111" s="92"/>
    </row>
    <row r="112" spans="2:18" s="83" customFormat="1" ht="21" customHeight="1">
      <c r="B112" s="90"/>
      <c r="D112" s="91" t="s">
        <v>180</v>
      </c>
      <c r="K112" s="166"/>
      <c r="N112" s="221">
        <f>$N$388</f>
        <v>0</v>
      </c>
      <c r="O112" s="220"/>
      <c r="P112" s="220"/>
      <c r="Q112" s="220"/>
      <c r="R112" s="92"/>
    </row>
    <row r="113" spans="2:18" s="66" customFormat="1" ht="25.5" customHeight="1">
      <c r="B113" s="87"/>
      <c r="D113" s="88" t="s">
        <v>181</v>
      </c>
      <c r="K113" s="165"/>
      <c r="N113" s="219">
        <f>$N$396</f>
        <v>0</v>
      </c>
      <c r="O113" s="220"/>
      <c r="P113" s="220"/>
      <c r="Q113" s="220"/>
      <c r="R113" s="89"/>
    </row>
    <row r="114" spans="2:18" s="6" customFormat="1" ht="22.5" customHeight="1">
      <c r="B114" s="19"/>
      <c r="K114" s="158"/>
      <c r="R114" s="20"/>
    </row>
    <row r="115" spans="2:21" s="6" customFormat="1" ht="30" customHeight="1">
      <c r="B115" s="19"/>
      <c r="C115" s="61" t="s">
        <v>109</v>
      </c>
      <c r="K115" s="158"/>
      <c r="N115" s="205">
        <v>0</v>
      </c>
      <c r="O115" s="194"/>
      <c r="P115" s="194"/>
      <c r="Q115" s="194"/>
      <c r="R115" s="20"/>
      <c r="T115" s="93"/>
      <c r="U115" s="94" t="s">
        <v>41</v>
      </c>
    </row>
    <row r="116" spans="2:18" s="6" customFormat="1" ht="18.75" customHeight="1">
      <c r="B116" s="19"/>
      <c r="K116" s="158"/>
      <c r="R116" s="20"/>
    </row>
    <row r="117" spans="2:18" s="6" customFormat="1" ht="30" customHeight="1">
      <c r="B117" s="19"/>
      <c r="C117" s="79" t="s">
        <v>91</v>
      </c>
      <c r="D117" s="28"/>
      <c r="E117" s="28"/>
      <c r="F117" s="28"/>
      <c r="G117" s="28"/>
      <c r="H117" s="28"/>
      <c r="I117" s="28"/>
      <c r="J117" s="28"/>
      <c r="K117" s="164"/>
      <c r="L117" s="207">
        <f>ROUND(SUM($N$88+$N$115),2)</f>
        <v>0</v>
      </c>
      <c r="M117" s="208"/>
      <c r="N117" s="208"/>
      <c r="O117" s="208"/>
      <c r="P117" s="208"/>
      <c r="Q117" s="208"/>
      <c r="R117" s="20"/>
    </row>
    <row r="118" spans="2:18" s="6" customFormat="1" ht="7.5" customHeight="1">
      <c r="B118" s="41"/>
      <c r="C118" s="42"/>
      <c r="D118" s="42"/>
      <c r="E118" s="42"/>
      <c r="F118" s="42"/>
      <c r="G118" s="42"/>
      <c r="H118" s="42"/>
      <c r="I118" s="42"/>
      <c r="J118" s="42"/>
      <c r="K118" s="162"/>
      <c r="L118" s="42"/>
      <c r="M118" s="42"/>
      <c r="N118" s="42"/>
      <c r="O118" s="42"/>
      <c r="P118" s="42"/>
      <c r="Q118" s="42"/>
      <c r="R118" s="43"/>
    </row>
    <row r="122" spans="2:18" s="6" customFormat="1" ht="7.5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163"/>
      <c r="L122" s="45"/>
      <c r="M122" s="45"/>
      <c r="N122" s="45"/>
      <c r="O122" s="45"/>
      <c r="P122" s="45"/>
      <c r="Q122" s="45"/>
      <c r="R122" s="46"/>
    </row>
    <row r="123" spans="2:18" s="6" customFormat="1" ht="37.5" customHeight="1">
      <c r="B123" s="19"/>
      <c r="C123" s="180" t="s">
        <v>110</v>
      </c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20"/>
    </row>
    <row r="124" spans="2:18" s="6" customFormat="1" ht="7.5" customHeight="1">
      <c r="B124" s="19"/>
      <c r="K124" s="158"/>
      <c r="R124" s="20"/>
    </row>
    <row r="125" spans="2:18" s="6" customFormat="1" ht="30.75" customHeight="1">
      <c r="B125" s="19"/>
      <c r="C125" s="16" t="s">
        <v>14</v>
      </c>
      <c r="F125" s="213" t="str">
        <f>$F$6</f>
        <v>Alšovo nábřeží - Zdravotnická škola - sociální zařízení</v>
      </c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R125" s="20"/>
    </row>
    <row r="126" spans="2:18" s="6" customFormat="1" ht="37.5" customHeight="1">
      <c r="B126" s="19"/>
      <c r="C126" s="49" t="s">
        <v>95</v>
      </c>
      <c r="F126" s="209" t="str">
        <f>$F$7</f>
        <v>01 - Stavební část, demontáže, profese  ZTI, elektroistalace</v>
      </c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R126" s="20"/>
    </row>
    <row r="127" spans="2:18" s="6" customFormat="1" ht="7.5" customHeight="1">
      <c r="B127" s="19"/>
      <c r="K127" s="158"/>
      <c r="R127" s="20"/>
    </row>
    <row r="128" spans="2:18" s="6" customFormat="1" ht="18.75" customHeight="1">
      <c r="B128" s="19"/>
      <c r="C128" s="16" t="s">
        <v>20</v>
      </c>
      <c r="F128" s="14" t="str">
        <f>$F$9</f>
        <v>Praha</v>
      </c>
      <c r="K128" s="155" t="s">
        <v>22</v>
      </c>
      <c r="M128" s="214" t="str">
        <f>IF($O$9="","",$O$9)</f>
        <v>28.10.2015</v>
      </c>
      <c r="N128" s="194"/>
      <c r="O128" s="194"/>
      <c r="P128" s="194"/>
      <c r="R128" s="20"/>
    </row>
    <row r="129" spans="2:18" s="6" customFormat="1" ht="7.5" customHeight="1">
      <c r="B129" s="19"/>
      <c r="K129" s="158"/>
      <c r="R129" s="20"/>
    </row>
    <row r="130" spans="2:18" s="6" customFormat="1" ht="15.75" customHeight="1">
      <c r="B130" s="19"/>
      <c r="C130" s="16" t="s">
        <v>26</v>
      </c>
      <c r="F130" s="14" t="str">
        <f>$E$12</f>
        <v>VOŠ zdravotnická a Střední zdravotnická škola</v>
      </c>
      <c r="K130" s="155" t="s">
        <v>32</v>
      </c>
      <c r="M130" s="181" t="str">
        <f>$E$18</f>
        <v>Ing.Radek Bělohlávek</v>
      </c>
      <c r="N130" s="194"/>
      <c r="O130" s="194"/>
      <c r="P130" s="194"/>
      <c r="Q130" s="194"/>
      <c r="R130" s="20"/>
    </row>
    <row r="131" spans="2:18" s="6" customFormat="1" ht="15" customHeight="1">
      <c r="B131" s="19"/>
      <c r="C131" s="16" t="s">
        <v>30</v>
      </c>
      <c r="F131" s="14" t="str">
        <f>IF($E$15="","",$E$15)</f>
        <v>dle výběru</v>
      </c>
      <c r="K131" s="155" t="s">
        <v>34</v>
      </c>
      <c r="M131" s="181" t="str">
        <f>$E$21</f>
        <v> </v>
      </c>
      <c r="N131" s="194"/>
      <c r="O131" s="194"/>
      <c r="P131" s="194"/>
      <c r="Q131" s="194"/>
      <c r="R131" s="20"/>
    </row>
    <row r="132" spans="2:18" s="6" customFormat="1" ht="11.25" customHeight="1">
      <c r="B132" s="19"/>
      <c r="K132" s="158"/>
      <c r="R132" s="20"/>
    </row>
    <row r="133" spans="2:27" s="95" customFormat="1" ht="30" customHeight="1">
      <c r="B133" s="96"/>
      <c r="C133" s="97" t="s">
        <v>111</v>
      </c>
      <c r="D133" s="98" t="s">
        <v>112</v>
      </c>
      <c r="E133" s="98" t="s">
        <v>59</v>
      </c>
      <c r="F133" s="226" t="s">
        <v>113</v>
      </c>
      <c r="G133" s="227"/>
      <c r="H133" s="227"/>
      <c r="I133" s="227"/>
      <c r="J133" s="98" t="s">
        <v>114</v>
      </c>
      <c r="K133" s="167" t="s">
        <v>115</v>
      </c>
      <c r="L133" s="226" t="s">
        <v>116</v>
      </c>
      <c r="M133" s="227"/>
      <c r="N133" s="226" t="s">
        <v>117</v>
      </c>
      <c r="O133" s="227"/>
      <c r="P133" s="227"/>
      <c r="Q133" s="228"/>
      <c r="R133" s="99"/>
      <c r="T133" s="56" t="s">
        <v>118</v>
      </c>
      <c r="U133" s="57" t="s">
        <v>41</v>
      </c>
      <c r="V133" s="57" t="s">
        <v>119</v>
      </c>
      <c r="W133" s="57" t="s">
        <v>120</v>
      </c>
      <c r="X133" s="57" t="s">
        <v>121</v>
      </c>
      <c r="Y133" s="57" t="s">
        <v>122</v>
      </c>
      <c r="Z133" s="57" t="s">
        <v>123</v>
      </c>
      <c r="AA133" s="58" t="s">
        <v>124</v>
      </c>
    </row>
    <row r="134" spans="2:63" s="6" customFormat="1" ht="30" customHeight="1">
      <c r="B134" s="19"/>
      <c r="C134" s="61" t="s">
        <v>97</v>
      </c>
      <c r="K134" s="158"/>
      <c r="N134" s="222">
        <f>$BK$134</f>
        <v>0</v>
      </c>
      <c r="O134" s="194"/>
      <c r="P134" s="194"/>
      <c r="Q134" s="194"/>
      <c r="R134" s="20"/>
      <c r="T134" s="60"/>
      <c r="U134" s="33"/>
      <c r="V134" s="33"/>
      <c r="W134" s="100">
        <f>$W$135+$W$188+$W$396</f>
        <v>3750.5377348</v>
      </c>
      <c r="X134" s="33"/>
      <c r="Y134" s="100">
        <f>$Y$135+$Y$188+$Y$396</f>
        <v>23.38140902</v>
      </c>
      <c r="Z134" s="33"/>
      <c r="AA134" s="101">
        <f>$AA$135+$AA$188+$AA$396</f>
        <v>56.56162499999999</v>
      </c>
      <c r="AT134" s="6" t="s">
        <v>76</v>
      </c>
      <c r="AU134" s="6" t="s">
        <v>103</v>
      </c>
      <c r="BK134" s="102">
        <f>$BK$135+$BK$188+$BK$396</f>
        <v>0</v>
      </c>
    </row>
    <row r="135" spans="2:63" s="103" customFormat="1" ht="37.5" customHeight="1">
      <c r="B135" s="104"/>
      <c r="D135" s="105" t="s">
        <v>157</v>
      </c>
      <c r="E135" s="105"/>
      <c r="F135" s="105"/>
      <c r="G135" s="105"/>
      <c r="H135" s="105"/>
      <c r="I135" s="105"/>
      <c r="J135" s="105"/>
      <c r="K135" s="168"/>
      <c r="L135" s="105"/>
      <c r="M135" s="105"/>
      <c r="N135" s="223">
        <f>$BK$135</f>
        <v>0</v>
      </c>
      <c r="O135" s="224"/>
      <c r="P135" s="224"/>
      <c r="Q135" s="224"/>
      <c r="R135" s="107"/>
      <c r="T135" s="108"/>
      <c r="W135" s="109">
        <f>$W$136+$W$143+$W$162+$W$181+$W$186</f>
        <v>1701.8378735000001</v>
      </c>
      <c r="Y135" s="109">
        <f>$Y$136+$Y$143+$Y$162+$Y$181+$Y$186</f>
        <v>8.24660876</v>
      </c>
      <c r="AA135" s="110">
        <f>$AA$136+$AA$143+$AA$162+$AA$181+$AA$186</f>
        <v>43.92643999999999</v>
      </c>
      <c r="AR135" s="106" t="s">
        <v>19</v>
      </c>
      <c r="AT135" s="106" t="s">
        <v>76</v>
      </c>
      <c r="AU135" s="106" t="s">
        <v>77</v>
      </c>
      <c r="AY135" s="106" t="s">
        <v>126</v>
      </c>
      <c r="BK135" s="111">
        <f>$BK$136+$BK$143+$BK$162+$BK$181+$BK$186</f>
        <v>0</v>
      </c>
    </row>
    <row r="136" spans="2:63" s="103" customFormat="1" ht="21" customHeight="1">
      <c r="B136" s="104"/>
      <c r="D136" s="112" t="s">
        <v>158</v>
      </c>
      <c r="E136" s="112"/>
      <c r="F136" s="112"/>
      <c r="G136" s="112"/>
      <c r="H136" s="112"/>
      <c r="I136" s="112"/>
      <c r="J136" s="112"/>
      <c r="K136" s="169"/>
      <c r="L136" s="112"/>
      <c r="M136" s="112"/>
      <c r="N136" s="225">
        <f>$BK$136</f>
        <v>0</v>
      </c>
      <c r="O136" s="224"/>
      <c r="P136" s="224"/>
      <c r="Q136" s="224"/>
      <c r="R136" s="107"/>
      <c r="S136" s="176"/>
      <c r="T136" s="108"/>
      <c r="W136" s="109">
        <f>SUM($W$137:$W$142)</f>
        <v>498.56934</v>
      </c>
      <c r="Y136" s="109">
        <f>SUM($Y$137:$Y$142)</f>
        <v>2.254851</v>
      </c>
      <c r="AA136" s="110">
        <f>SUM($AA$137:$AA$142)</f>
        <v>0</v>
      </c>
      <c r="AR136" s="106" t="s">
        <v>19</v>
      </c>
      <c r="AT136" s="106" t="s">
        <v>76</v>
      </c>
      <c r="AU136" s="106" t="s">
        <v>19</v>
      </c>
      <c r="AY136" s="106" t="s">
        <v>126</v>
      </c>
      <c r="BK136" s="111">
        <f>SUM($BK$137:$BK$142)</f>
        <v>0</v>
      </c>
    </row>
    <row r="137" spans="2:65" s="6" customFormat="1" ht="39" customHeight="1">
      <c r="B137" s="19"/>
      <c r="C137" s="113" t="s">
        <v>19</v>
      </c>
      <c r="D137" s="113" t="s">
        <v>127</v>
      </c>
      <c r="E137" s="114" t="s">
        <v>182</v>
      </c>
      <c r="F137" s="210" t="s">
        <v>183</v>
      </c>
      <c r="G137" s="211"/>
      <c r="H137" s="211"/>
      <c r="I137" s="211"/>
      <c r="J137" s="115" t="s">
        <v>184</v>
      </c>
      <c r="K137" s="170">
        <v>31.049999999999997</v>
      </c>
      <c r="L137" s="212"/>
      <c r="M137" s="211"/>
      <c r="N137" s="212">
        <f>ROUND($L$137*$K$137,2)</f>
        <v>0</v>
      </c>
      <c r="O137" s="211"/>
      <c r="P137" s="211"/>
      <c r="Q137" s="211"/>
      <c r="R137" s="20"/>
      <c r="T137" s="117"/>
      <c r="U137" s="26" t="s">
        <v>42</v>
      </c>
      <c r="V137" s="118">
        <v>0.734</v>
      </c>
      <c r="W137" s="118">
        <f>$V$137*$K$137</f>
        <v>22.790699999999998</v>
      </c>
      <c r="X137" s="118">
        <v>0.07262</v>
      </c>
      <c r="Y137" s="118">
        <f>$X$137*$K$137</f>
        <v>2.254851</v>
      </c>
      <c r="Z137" s="118">
        <v>0</v>
      </c>
      <c r="AA137" s="119">
        <f>$Z$137*$K$137</f>
        <v>0</v>
      </c>
      <c r="AR137" s="6" t="s">
        <v>140</v>
      </c>
      <c r="AT137" s="6" t="s">
        <v>127</v>
      </c>
      <c r="AU137" s="6" t="s">
        <v>93</v>
      </c>
      <c r="AY137" s="6" t="s">
        <v>126</v>
      </c>
      <c r="BE137" s="120">
        <f>IF($U$137="základní",$N$137,0)</f>
        <v>0</v>
      </c>
      <c r="BF137" s="120">
        <f>IF($U$137="snížená",$N$137,0)</f>
        <v>0</v>
      </c>
      <c r="BG137" s="120">
        <f>IF($U$137="zákl. přenesená",$N$137,0)</f>
        <v>0</v>
      </c>
      <c r="BH137" s="120">
        <f>IF($U$137="sníž. přenesená",$N$137,0)</f>
        <v>0</v>
      </c>
      <c r="BI137" s="120">
        <f>IF($U$137="nulová",$N$137,0)</f>
        <v>0</v>
      </c>
      <c r="BJ137" s="6" t="s">
        <v>19</v>
      </c>
      <c r="BK137" s="120">
        <f>ROUND($L$137*$K$137,2)</f>
        <v>0</v>
      </c>
      <c r="BL137" s="6" t="s">
        <v>140</v>
      </c>
      <c r="BM137" s="6" t="s">
        <v>185</v>
      </c>
    </row>
    <row r="138" spans="2:65" s="6" customFormat="1" ht="27" customHeight="1">
      <c r="B138" s="19"/>
      <c r="C138" s="113" t="s">
        <v>93</v>
      </c>
      <c r="D138" s="113" t="s">
        <v>127</v>
      </c>
      <c r="E138" s="114" t="s">
        <v>186</v>
      </c>
      <c r="F138" s="210" t="s">
        <v>187</v>
      </c>
      <c r="G138" s="211"/>
      <c r="H138" s="211"/>
      <c r="I138" s="211"/>
      <c r="J138" s="115" t="s">
        <v>184</v>
      </c>
      <c r="K138" s="170">
        <v>120</v>
      </c>
      <c r="L138" s="212"/>
      <c r="M138" s="211"/>
      <c r="N138" s="212">
        <f>ROUND($L$138*$K$138,2)</f>
        <v>0</v>
      </c>
      <c r="O138" s="211"/>
      <c r="P138" s="211"/>
      <c r="Q138" s="211"/>
      <c r="R138" s="20"/>
      <c r="T138" s="117"/>
      <c r="U138" s="26" t="s">
        <v>42</v>
      </c>
      <c r="V138" s="118">
        <v>3.94</v>
      </c>
      <c r="W138" s="118">
        <f>$V$138*$K$138</f>
        <v>472.8</v>
      </c>
      <c r="X138" s="118">
        <v>0</v>
      </c>
      <c r="Y138" s="118">
        <f>$X$138*$K$138</f>
        <v>0</v>
      </c>
      <c r="Z138" s="118">
        <v>0</v>
      </c>
      <c r="AA138" s="119">
        <f>$Z$138*$K$138</f>
        <v>0</v>
      </c>
      <c r="AR138" s="6" t="s">
        <v>140</v>
      </c>
      <c r="AT138" s="6" t="s">
        <v>127</v>
      </c>
      <c r="AU138" s="6" t="s">
        <v>93</v>
      </c>
      <c r="AY138" s="6" t="s">
        <v>126</v>
      </c>
      <c r="BE138" s="120">
        <f>IF($U$138="základní",$N$138,0)</f>
        <v>0</v>
      </c>
      <c r="BF138" s="120">
        <f>IF($U$138="snížená",$N$138,0)</f>
        <v>0</v>
      </c>
      <c r="BG138" s="120">
        <f>IF($U$138="zákl. přenesená",$N$138,0)</f>
        <v>0</v>
      </c>
      <c r="BH138" s="120">
        <f>IF($U$138="sníž. přenesená",$N$138,0)</f>
        <v>0</v>
      </c>
      <c r="BI138" s="120">
        <f>IF($U$138="nulová",$N$138,0)</f>
        <v>0</v>
      </c>
      <c r="BJ138" s="6" t="s">
        <v>19</v>
      </c>
      <c r="BK138" s="120">
        <f>ROUND($L$138*$K$138,2)</f>
        <v>0</v>
      </c>
      <c r="BL138" s="6" t="s">
        <v>140</v>
      </c>
      <c r="BM138" s="6" t="s">
        <v>188</v>
      </c>
    </row>
    <row r="139" spans="2:47" s="6" customFormat="1" ht="84.75" customHeight="1">
      <c r="B139" s="19"/>
      <c r="F139" s="230" t="s">
        <v>189</v>
      </c>
      <c r="G139" s="194"/>
      <c r="H139" s="194"/>
      <c r="I139" s="194"/>
      <c r="K139" s="158"/>
      <c r="R139" s="20"/>
      <c r="T139" s="54"/>
      <c r="AA139" s="55"/>
      <c r="AT139" s="6" t="s">
        <v>190</v>
      </c>
      <c r="AU139" s="6" t="s">
        <v>93</v>
      </c>
    </row>
    <row r="140" spans="2:65" s="6" customFormat="1" ht="39" customHeight="1">
      <c r="B140" s="19"/>
      <c r="C140" s="113" t="s">
        <v>136</v>
      </c>
      <c r="D140" s="113" t="s">
        <v>127</v>
      </c>
      <c r="E140" s="114" t="s">
        <v>191</v>
      </c>
      <c r="F140" s="210" t="s">
        <v>192</v>
      </c>
      <c r="G140" s="211"/>
      <c r="H140" s="211"/>
      <c r="I140" s="211"/>
      <c r="J140" s="115" t="s">
        <v>184</v>
      </c>
      <c r="K140" s="170">
        <v>0.756</v>
      </c>
      <c r="L140" s="212"/>
      <c r="M140" s="211"/>
      <c r="N140" s="212">
        <f>ROUND($L$140*$K$140,2)</f>
        <v>0</v>
      </c>
      <c r="O140" s="211"/>
      <c r="P140" s="211"/>
      <c r="Q140" s="211"/>
      <c r="R140" s="20"/>
      <c r="T140" s="117"/>
      <c r="U140" s="26" t="s">
        <v>42</v>
      </c>
      <c r="V140" s="118">
        <v>3.94</v>
      </c>
      <c r="W140" s="118">
        <f>$V$140*$K$140</f>
        <v>2.97864</v>
      </c>
      <c r="X140" s="118">
        <v>0</v>
      </c>
      <c r="Y140" s="118">
        <f>$X$140*$K$140</f>
        <v>0</v>
      </c>
      <c r="Z140" s="118">
        <v>0</v>
      </c>
      <c r="AA140" s="119">
        <f>$Z$140*$K$140</f>
        <v>0</v>
      </c>
      <c r="AR140" s="6" t="s">
        <v>140</v>
      </c>
      <c r="AT140" s="6" t="s">
        <v>127</v>
      </c>
      <c r="AU140" s="6" t="s">
        <v>93</v>
      </c>
      <c r="AY140" s="6" t="s">
        <v>126</v>
      </c>
      <c r="BE140" s="120">
        <f>IF($U$140="základní",$N$140,0)</f>
        <v>0</v>
      </c>
      <c r="BF140" s="120">
        <f>IF($U$140="snížená",$N$140,0)</f>
        <v>0</v>
      </c>
      <c r="BG140" s="120">
        <f>IF($U$140="zákl. přenesená",$N$140,0)</f>
        <v>0</v>
      </c>
      <c r="BH140" s="120">
        <f>IF($U$140="sníž. přenesená",$N$140,0)</f>
        <v>0</v>
      </c>
      <c r="BI140" s="120">
        <f>IF($U$140="nulová",$N$140,0)</f>
        <v>0</v>
      </c>
      <c r="BJ140" s="6" t="s">
        <v>19</v>
      </c>
      <c r="BK140" s="120">
        <f>ROUND($L$140*$K$140,2)</f>
        <v>0</v>
      </c>
      <c r="BL140" s="6" t="s">
        <v>140</v>
      </c>
      <c r="BM140" s="6" t="s">
        <v>193</v>
      </c>
    </row>
    <row r="141" spans="2:47" s="6" customFormat="1" ht="21" customHeight="1">
      <c r="B141" s="19"/>
      <c r="F141" s="230" t="s">
        <v>194</v>
      </c>
      <c r="G141" s="194"/>
      <c r="H141" s="194"/>
      <c r="I141" s="194"/>
      <c r="K141" s="158"/>
      <c r="R141" s="20"/>
      <c r="T141" s="54"/>
      <c r="AA141" s="55"/>
      <c r="AT141" s="6" t="s">
        <v>190</v>
      </c>
      <c r="AU141" s="6" t="s">
        <v>93</v>
      </c>
    </row>
    <row r="142" spans="2:51" s="6" customFormat="1" ht="21" customHeight="1">
      <c r="B142" s="124"/>
      <c r="E142" s="125"/>
      <c r="F142" s="236" t="s">
        <v>195</v>
      </c>
      <c r="G142" s="237"/>
      <c r="H142" s="237"/>
      <c r="I142" s="237"/>
      <c r="K142" s="171">
        <v>0.756</v>
      </c>
      <c r="R142" s="126"/>
      <c r="T142" s="127"/>
      <c r="AA142" s="128"/>
      <c r="AT142" s="125" t="s">
        <v>196</v>
      </c>
      <c r="AU142" s="125" t="s">
        <v>93</v>
      </c>
      <c r="AV142" s="125" t="s">
        <v>93</v>
      </c>
      <c r="AW142" s="125" t="s">
        <v>103</v>
      </c>
      <c r="AX142" s="125" t="s">
        <v>19</v>
      </c>
      <c r="AY142" s="125" t="s">
        <v>126</v>
      </c>
    </row>
    <row r="143" spans="2:63" s="103" customFormat="1" ht="15">
      <c r="B143" s="104"/>
      <c r="D143" s="112" t="s">
        <v>159</v>
      </c>
      <c r="E143" s="112"/>
      <c r="F143" s="112"/>
      <c r="G143" s="112"/>
      <c r="H143" s="112"/>
      <c r="I143" s="112"/>
      <c r="J143" s="112"/>
      <c r="K143" s="169"/>
      <c r="L143" s="112"/>
      <c r="M143" s="112"/>
      <c r="N143" s="225">
        <f>$BK$143</f>
        <v>0</v>
      </c>
      <c r="O143" s="224"/>
      <c r="P143" s="224"/>
      <c r="Q143" s="224"/>
      <c r="R143" s="107"/>
      <c r="T143" s="108"/>
      <c r="W143" s="109">
        <f>SUM($W$144:$W$161)</f>
        <v>222.11372999999998</v>
      </c>
      <c r="Y143" s="109">
        <f>SUM($Y$144:$Y$161)</f>
        <v>5.90205776</v>
      </c>
      <c r="AA143" s="110">
        <f>SUM($AA$144:$AA$161)</f>
        <v>0</v>
      </c>
      <c r="AR143" s="106" t="s">
        <v>19</v>
      </c>
      <c r="AT143" s="106" t="s">
        <v>76</v>
      </c>
      <c r="AU143" s="106" t="s">
        <v>19</v>
      </c>
      <c r="AY143" s="106" t="s">
        <v>126</v>
      </c>
      <c r="BK143" s="111">
        <f>SUM($BK$144:$BK$161)</f>
        <v>0</v>
      </c>
    </row>
    <row r="144" spans="2:65" s="6" customFormat="1" ht="27" customHeight="1">
      <c r="B144" s="19"/>
      <c r="C144" s="113" t="s">
        <v>140</v>
      </c>
      <c r="D144" s="113" t="s">
        <v>127</v>
      </c>
      <c r="E144" s="114" t="s">
        <v>197</v>
      </c>
      <c r="F144" s="210" t="s">
        <v>198</v>
      </c>
      <c r="G144" s="211"/>
      <c r="H144" s="211"/>
      <c r="I144" s="211"/>
      <c r="J144" s="115" t="s">
        <v>184</v>
      </c>
      <c r="K144" s="170">
        <v>138</v>
      </c>
      <c r="L144" s="212"/>
      <c r="M144" s="211"/>
      <c r="N144" s="212">
        <f>ROUND($L$144*$K$144,2)</f>
        <v>0</v>
      </c>
      <c r="O144" s="211"/>
      <c r="P144" s="211"/>
      <c r="Q144" s="211"/>
      <c r="R144" s="20"/>
      <c r="T144" s="117"/>
      <c r="U144" s="26" t="s">
        <v>42</v>
      </c>
      <c r="V144" s="118">
        <v>0.252</v>
      </c>
      <c r="W144" s="118">
        <f>$V$144*$K$144</f>
        <v>34.776</v>
      </c>
      <c r="X144" s="118">
        <v>0.0057</v>
      </c>
      <c r="Y144" s="118">
        <f>$X$144*$K$144</f>
        <v>0.7866000000000001</v>
      </c>
      <c r="Z144" s="118">
        <v>0</v>
      </c>
      <c r="AA144" s="119">
        <f>$Z$144*$K$144</f>
        <v>0</v>
      </c>
      <c r="AR144" s="6" t="s">
        <v>140</v>
      </c>
      <c r="AT144" s="6" t="s">
        <v>127</v>
      </c>
      <c r="AU144" s="6" t="s">
        <v>93</v>
      </c>
      <c r="AY144" s="6" t="s">
        <v>126</v>
      </c>
      <c r="BE144" s="120">
        <f>IF($U$144="základní",$N$144,0)</f>
        <v>0</v>
      </c>
      <c r="BF144" s="120">
        <f>IF($U$144="snížená",$N$144,0)</f>
        <v>0</v>
      </c>
      <c r="BG144" s="120">
        <f>IF($U$144="zákl. přenesená",$N$144,0)</f>
        <v>0</v>
      </c>
      <c r="BH144" s="120">
        <f>IF($U$144="sníž. přenesená",$N$144,0)</f>
        <v>0</v>
      </c>
      <c r="BI144" s="120">
        <f>IF($U$144="nulová",$N$144,0)</f>
        <v>0</v>
      </c>
      <c r="BJ144" s="6" t="s">
        <v>19</v>
      </c>
      <c r="BK144" s="120">
        <f>ROUND($L$144*$K$144,2)</f>
        <v>0</v>
      </c>
      <c r="BL144" s="6" t="s">
        <v>140</v>
      </c>
      <c r="BM144" s="6" t="s">
        <v>199</v>
      </c>
    </row>
    <row r="145" spans="2:65" s="6" customFormat="1" ht="27" customHeight="1">
      <c r="B145" s="19"/>
      <c r="C145" s="113" t="s">
        <v>125</v>
      </c>
      <c r="D145" s="113" t="s">
        <v>127</v>
      </c>
      <c r="E145" s="114" t="s">
        <v>200</v>
      </c>
      <c r="F145" s="210" t="s">
        <v>201</v>
      </c>
      <c r="G145" s="211"/>
      <c r="H145" s="211"/>
      <c r="I145" s="211"/>
      <c r="J145" s="115" t="s">
        <v>184</v>
      </c>
      <c r="K145" s="170">
        <v>31.049999999999997</v>
      </c>
      <c r="L145" s="212"/>
      <c r="M145" s="211"/>
      <c r="N145" s="212">
        <f>ROUND($L$145*$K$145,2)</f>
        <v>0</v>
      </c>
      <c r="O145" s="211"/>
      <c r="P145" s="211"/>
      <c r="Q145" s="211"/>
      <c r="R145" s="20"/>
      <c r="T145" s="117"/>
      <c r="U145" s="26" t="s">
        <v>42</v>
      </c>
      <c r="V145" s="118">
        <v>0.108</v>
      </c>
      <c r="W145" s="118">
        <f>$V$145*$K$145</f>
        <v>3.3533999999999997</v>
      </c>
      <c r="X145" s="118">
        <v>0.0002</v>
      </c>
      <c r="Y145" s="118">
        <f>$X$145*$K$145</f>
        <v>0.006209999999999999</v>
      </c>
      <c r="Z145" s="118">
        <v>0</v>
      </c>
      <c r="AA145" s="119">
        <f>$Z$145*$K$145</f>
        <v>0</v>
      </c>
      <c r="AR145" s="6" t="s">
        <v>140</v>
      </c>
      <c r="AT145" s="6" t="s">
        <v>127</v>
      </c>
      <c r="AU145" s="6" t="s">
        <v>93</v>
      </c>
      <c r="AY145" s="6" t="s">
        <v>126</v>
      </c>
      <c r="BE145" s="120">
        <f>IF($U$145="základní",$N$145,0)</f>
        <v>0</v>
      </c>
      <c r="BF145" s="120">
        <f>IF($U$145="snížená",$N$145,0)</f>
        <v>0</v>
      </c>
      <c r="BG145" s="120">
        <f>IF($U$145="zákl. přenesená",$N$145,0)</f>
        <v>0</v>
      </c>
      <c r="BH145" s="120">
        <f>IF($U$145="sníž. přenesená",$N$145,0)</f>
        <v>0</v>
      </c>
      <c r="BI145" s="120">
        <f>IF($U$145="nulová",$N$145,0)</f>
        <v>0</v>
      </c>
      <c r="BJ145" s="6" t="s">
        <v>19</v>
      </c>
      <c r="BK145" s="120">
        <f>ROUND($L$145*$K$145,2)</f>
        <v>0</v>
      </c>
      <c r="BL145" s="6" t="s">
        <v>140</v>
      </c>
      <c r="BM145" s="6" t="s">
        <v>202</v>
      </c>
    </row>
    <row r="146" spans="2:65" s="6" customFormat="1" ht="27" customHeight="1">
      <c r="B146" s="19"/>
      <c r="C146" s="113" t="s">
        <v>147</v>
      </c>
      <c r="D146" s="113" t="s">
        <v>127</v>
      </c>
      <c r="E146" s="114" t="s">
        <v>203</v>
      </c>
      <c r="F146" s="210" t="s">
        <v>204</v>
      </c>
      <c r="G146" s="211"/>
      <c r="H146" s="211"/>
      <c r="I146" s="211"/>
      <c r="J146" s="115" t="s">
        <v>184</v>
      </c>
      <c r="K146" s="170">
        <v>31.049999999999997</v>
      </c>
      <c r="L146" s="212"/>
      <c r="M146" s="211"/>
      <c r="N146" s="212">
        <f>ROUND($L$146*$K$146,2)</f>
        <v>0</v>
      </c>
      <c r="O146" s="211"/>
      <c r="P146" s="211"/>
      <c r="Q146" s="211"/>
      <c r="R146" s="20"/>
      <c r="T146" s="117"/>
      <c r="U146" s="26" t="s">
        <v>42</v>
      </c>
      <c r="V146" s="118">
        <v>0.117</v>
      </c>
      <c r="W146" s="118">
        <f>$V$146*$K$146</f>
        <v>3.63285</v>
      </c>
      <c r="X146" s="118">
        <v>0.00735</v>
      </c>
      <c r="Y146" s="118">
        <f>$X$146*$K$146</f>
        <v>0.22821749999999996</v>
      </c>
      <c r="Z146" s="118">
        <v>0</v>
      </c>
      <c r="AA146" s="119">
        <f>$Z$146*$K$146</f>
        <v>0</v>
      </c>
      <c r="AR146" s="6" t="s">
        <v>140</v>
      </c>
      <c r="AT146" s="6" t="s">
        <v>127</v>
      </c>
      <c r="AU146" s="6" t="s">
        <v>93</v>
      </c>
      <c r="AY146" s="6" t="s">
        <v>126</v>
      </c>
      <c r="BE146" s="120">
        <f>IF($U$146="základní",$N$146,0)</f>
        <v>0</v>
      </c>
      <c r="BF146" s="120">
        <f>IF($U$146="snížená",$N$146,0)</f>
        <v>0</v>
      </c>
      <c r="BG146" s="120">
        <f>IF($U$146="zákl. přenesená",$N$146,0)</f>
        <v>0</v>
      </c>
      <c r="BH146" s="120">
        <f>IF($U$146="sníž. přenesená",$N$146,0)</f>
        <v>0</v>
      </c>
      <c r="BI146" s="120">
        <f>IF($U$146="nulová",$N$146,0)</f>
        <v>0</v>
      </c>
      <c r="BJ146" s="6" t="s">
        <v>19</v>
      </c>
      <c r="BK146" s="120">
        <f>ROUND($L$146*$K$146,2)</f>
        <v>0</v>
      </c>
      <c r="BL146" s="6" t="s">
        <v>140</v>
      </c>
      <c r="BM146" s="6" t="s">
        <v>205</v>
      </c>
    </row>
    <row r="147" spans="2:65" s="6" customFormat="1" ht="27" customHeight="1">
      <c r="B147" s="19"/>
      <c r="C147" s="113" t="s">
        <v>151</v>
      </c>
      <c r="D147" s="113" t="s">
        <v>127</v>
      </c>
      <c r="E147" s="114" t="s">
        <v>206</v>
      </c>
      <c r="F147" s="210" t="s">
        <v>207</v>
      </c>
      <c r="G147" s="211"/>
      <c r="H147" s="211"/>
      <c r="I147" s="211"/>
      <c r="J147" s="115" t="s">
        <v>184</v>
      </c>
      <c r="K147" s="170">
        <v>73.94</v>
      </c>
      <c r="L147" s="212"/>
      <c r="M147" s="211"/>
      <c r="N147" s="212">
        <f>ROUND($L$147*$K$147,2)</f>
        <v>0</v>
      </c>
      <c r="O147" s="211"/>
      <c r="P147" s="211"/>
      <c r="Q147" s="211"/>
      <c r="R147" s="20"/>
      <c r="T147" s="117"/>
      <c r="U147" s="26" t="s">
        <v>42</v>
      </c>
      <c r="V147" s="118">
        <v>0.624</v>
      </c>
      <c r="W147" s="118">
        <f>$V$147*$K$147</f>
        <v>46.13856</v>
      </c>
      <c r="X147" s="118">
        <v>0.04</v>
      </c>
      <c r="Y147" s="118">
        <f>$X$147*$K$147</f>
        <v>2.9576</v>
      </c>
      <c r="Z147" s="118">
        <v>0</v>
      </c>
      <c r="AA147" s="119">
        <f>$Z$147*$K$147</f>
        <v>0</v>
      </c>
      <c r="AR147" s="6" t="s">
        <v>140</v>
      </c>
      <c r="AT147" s="6" t="s">
        <v>127</v>
      </c>
      <c r="AU147" s="6" t="s">
        <v>93</v>
      </c>
      <c r="AY147" s="6" t="s">
        <v>126</v>
      </c>
      <c r="BE147" s="120">
        <f>IF($U$147="základní",$N$147,0)</f>
        <v>0</v>
      </c>
      <c r="BF147" s="120">
        <f>IF($U$147="snížená",$N$147,0)</f>
        <v>0</v>
      </c>
      <c r="BG147" s="120">
        <f>IF($U$147="zákl. přenesená",$N$147,0)</f>
        <v>0</v>
      </c>
      <c r="BH147" s="120">
        <f>IF($U$147="sníž. přenesená",$N$147,0)</f>
        <v>0</v>
      </c>
      <c r="BI147" s="120">
        <f>IF($U$147="nulová",$N$147,0)</f>
        <v>0</v>
      </c>
      <c r="BJ147" s="6" t="s">
        <v>19</v>
      </c>
      <c r="BK147" s="120">
        <f>ROUND($L$147*$K$147,2)</f>
        <v>0</v>
      </c>
      <c r="BL147" s="6" t="s">
        <v>140</v>
      </c>
      <c r="BM147" s="6" t="s">
        <v>208</v>
      </c>
    </row>
    <row r="148" spans="2:51" s="6" customFormat="1" ht="18.75" customHeight="1">
      <c r="B148" s="124"/>
      <c r="E148" s="125"/>
      <c r="F148" s="238" t="s">
        <v>801</v>
      </c>
      <c r="G148" s="239"/>
      <c r="H148" s="239"/>
      <c r="I148" s="239"/>
      <c r="K148" s="171">
        <v>73.94</v>
      </c>
      <c r="R148" s="126"/>
      <c r="T148" s="127"/>
      <c r="AA148" s="128"/>
      <c r="AT148" s="125" t="s">
        <v>196</v>
      </c>
      <c r="AU148" s="125" t="s">
        <v>93</v>
      </c>
      <c r="AV148" s="125" t="s">
        <v>93</v>
      </c>
      <c r="AW148" s="125" t="s">
        <v>103</v>
      </c>
      <c r="AX148" s="125" t="s">
        <v>77</v>
      </c>
      <c r="AY148" s="125" t="s">
        <v>126</v>
      </c>
    </row>
    <row r="149" spans="2:51" s="6" customFormat="1" ht="18.75" customHeight="1">
      <c r="B149" s="129"/>
      <c r="E149" s="130"/>
      <c r="F149" s="240" t="s">
        <v>209</v>
      </c>
      <c r="G149" s="241"/>
      <c r="H149" s="241"/>
      <c r="I149" s="241"/>
      <c r="K149" s="171">
        <v>95.32</v>
      </c>
      <c r="R149" s="131"/>
      <c r="T149" s="132"/>
      <c r="AA149" s="133"/>
      <c r="AT149" s="130" t="s">
        <v>196</v>
      </c>
      <c r="AU149" s="130" t="s">
        <v>93</v>
      </c>
      <c r="AV149" s="130" t="s">
        <v>140</v>
      </c>
      <c r="AW149" s="130" t="s">
        <v>103</v>
      </c>
      <c r="AX149" s="130" t="s">
        <v>19</v>
      </c>
      <c r="AY149" s="130" t="s">
        <v>126</v>
      </c>
    </row>
    <row r="150" spans="2:65" s="6" customFormat="1" ht="27" customHeight="1">
      <c r="B150" s="19"/>
      <c r="C150" s="113" t="s">
        <v>210</v>
      </c>
      <c r="D150" s="113" t="s">
        <v>127</v>
      </c>
      <c r="E150" s="114" t="s">
        <v>211</v>
      </c>
      <c r="F150" s="210" t="s">
        <v>212</v>
      </c>
      <c r="G150" s="211"/>
      <c r="H150" s="211"/>
      <c r="I150" s="211"/>
      <c r="J150" s="115" t="s">
        <v>184</v>
      </c>
      <c r="K150" s="170">
        <v>31.049999999999997</v>
      </c>
      <c r="L150" s="212"/>
      <c r="M150" s="211"/>
      <c r="N150" s="212">
        <f>ROUND($L$150*$K$150,2)</f>
        <v>0</v>
      </c>
      <c r="O150" s="211"/>
      <c r="P150" s="211"/>
      <c r="Q150" s="211"/>
      <c r="R150" s="20"/>
      <c r="T150" s="117"/>
      <c r="U150" s="26" t="s">
        <v>42</v>
      </c>
      <c r="V150" s="118">
        <v>0.36</v>
      </c>
      <c r="W150" s="118">
        <f>$V$150*$K$150</f>
        <v>11.177999999999999</v>
      </c>
      <c r="X150" s="118">
        <v>0.00489</v>
      </c>
      <c r="Y150" s="118">
        <f>$X$150*$K$150</f>
        <v>0.15183449999999998</v>
      </c>
      <c r="Z150" s="118">
        <v>0</v>
      </c>
      <c r="AA150" s="119">
        <f>$Z$150*$K$150</f>
        <v>0</v>
      </c>
      <c r="AR150" s="6" t="s">
        <v>140</v>
      </c>
      <c r="AT150" s="6" t="s">
        <v>127</v>
      </c>
      <c r="AU150" s="6" t="s">
        <v>93</v>
      </c>
      <c r="AY150" s="6" t="s">
        <v>126</v>
      </c>
      <c r="BE150" s="120">
        <f>IF($U$150="základní",$N$150,0)</f>
        <v>0</v>
      </c>
      <c r="BF150" s="120">
        <f>IF($U$150="snížená",$N$150,0)</f>
        <v>0</v>
      </c>
      <c r="BG150" s="120">
        <f>IF($U$150="zákl. přenesená",$N$150,0)</f>
        <v>0</v>
      </c>
      <c r="BH150" s="120">
        <f>IF($U$150="sníž. přenesená",$N$150,0)</f>
        <v>0</v>
      </c>
      <c r="BI150" s="120">
        <f>IF($U$150="nulová",$N$150,0)</f>
        <v>0</v>
      </c>
      <c r="BJ150" s="6" t="s">
        <v>19</v>
      </c>
      <c r="BK150" s="120">
        <f>ROUND($L$150*$K$150,2)</f>
        <v>0</v>
      </c>
      <c r="BL150" s="6" t="s">
        <v>140</v>
      </c>
      <c r="BM150" s="6" t="s">
        <v>213</v>
      </c>
    </row>
    <row r="151" spans="2:65" s="6" customFormat="1" ht="27" customHeight="1">
      <c r="B151" s="19"/>
      <c r="C151" s="113" t="s">
        <v>214</v>
      </c>
      <c r="D151" s="113" t="s">
        <v>127</v>
      </c>
      <c r="E151" s="114" t="s">
        <v>215</v>
      </c>
      <c r="F151" s="210" t="s">
        <v>216</v>
      </c>
      <c r="G151" s="211"/>
      <c r="H151" s="211"/>
      <c r="I151" s="211"/>
      <c r="J151" s="115" t="s">
        <v>184</v>
      </c>
      <c r="K151" s="170">
        <v>36.8</v>
      </c>
      <c r="L151" s="212"/>
      <c r="M151" s="211"/>
      <c r="N151" s="212">
        <f>ROUND($L$151*$K$151,2)</f>
        <v>0</v>
      </c>
      <c r="O151" s="211"/>
      <c r="P151" s="211"/>
      <c r="Q151" s="211"/>
      <c r="R151" s="20"/>
      <c r="T151" s="117"/>
      <c r="U151" s="26" t="s">
        <v>42</v>
      </c>
      <c r="V151" s="118">
        <v>0.272</v>
      </c>
      <c r="W151" s="118">
        <f>$V$151*$K$151</f>
        <v>10.0096</v>
      </c>
      <c r="X151" s="118">
        <v>0.003</v>
      </c>
      <c r="Y151" s="118">
        <f>$X$151*$K$151</f>
        <v>0.1104</v>
      </c>
      <c r="Z151" s="118">
        <v>0</v>
      </c>
      <c r="AA151" s="119">
        <f>$Z$151*$K$151</f>
        <v>0</v>
      </c>
      <c r="AR151" s="6" t="s">
        <v>140</v>
      </c>
      <c r="AT151" s="6" t="s">
        <v>127</v>
      </c>
      <c r="AU151" s="6" t="s">
        <v>93</v>
      </c>
      <c r="AY151" s="6" t="s">
        <v>126</v>
      </c>
      <c r="BE151" s="120">
        <f>IF($U$151="základní",$N$151,0)</f>
        <v>0</v>
      </c>
      <c r="BF151" s="120">
        <f>IF($U$151="snížená",$N$151,0)</f>
        <v>0</v>
      </c>
      <c r="BG151" s="120">
        <f>IF($U$151="zákl. přenesená",$N$151,0)</f>
        <v>0</v>
      </c>
      <c r="BH151" s="120">
        <f>IF($U$151="sníž. přenesená",$N$151,0)</f>
        <v>0</v>
      </c>
      <c r="BI151" s="120">
        <f>IF($U$151="nulová",$N$151,0)</f>
        <v>0</v>
      </c>
      <c r="BJ151" s="6" t="s">
        <v>19</v>
      </c>
      <c r="BK151" s="120">
        <f>ROUND($L$151*$K$151,2)</f>
        <v>0</v>
      </c>
      <c r="BL151" s="6" t="s">
        <v>140</v>
      </c>
      <c r="BM151" s="6" t="s">
        <v>217</v>
      </c>
    </row>
    <row r="152" spans="2:65" s="6" customFormat="1" ht="27" customHeight="1">
      <c r="B152" s="19"/>
      <c r="C152" s="113" t="s">
        <v>24</v>
      </c>
      <c r="D152" s="113" t="s">
        <v>127</v>
      </c>
      <c r="E152" s="114" t="s">
        <v>218</v>
      </c>
      <c r="F152" s="210" t="s">
        <v>219</v>
      </c>
      <c r="G152" s="211"/>
      <c r="H152" s="211"/>
      <c r="I152" s="211"/>
      <c r="J152" s="115" t="s">
        <v>184</v>
      </c>
      <c r="K152" s="170">
        <v>135.2</v>
      </c>
      <c r="L152" s="212"/>
      <c r="M152" s="211"/>
      <c r="N152" s="212">
        <f>ROUND($L$152*$K$152,2)</f>
        <v>0</v>
      </c>
      <c r="O152" s="211"/>
      <c r="P152" s="211"/>
      <c r="Q152" s="211"/>
      <c r="R152" s="20"/>
      <c r="T152" s="117"/>
      <c r="U152" s="26" t="s">
        <v>42</v>
      </c>
      <c r="V152" s="118">
        <v>0.19</v>
      </c>
      <c r="W152" s="118">
        <f>$V$152*$K$152</f>
        <v>25.688</v>
      </c>
      <c r="X152" s="118">
        <v>0.0057</v>
      </c>
      <c r="Y152" s="118">
        <f>$X$152*$K$152</f>
        <v>0.77064</v>
      </c>
      <c r="Z152" s="118">
        <v>0</v>
      </c>
      <c r="AA152" s="119">
        <f>$Z$152*$K$152</f>
        <v>0</v>
      </c>
      <c r="AR152" s="6" t="s">
        <v>140</v>
      </c>
      <c r="AT152" s="6" t="s">
        <v>127</v>
      </c>
      <c r="AU152" s="6" t="s">
        <v>93</v>
      </c>
      <c r="AY152" s="6" t="s">
        <v>126</v>
      </c>
      <c r="BE152" s="120">
        <f>IF($U$152="základní",$N$152,0)</f>
        <v>0</v>
      </c>
      <c r="BF152" s="120">
        <f>IF($U$152="snížená",$N$152,0)</f>
        <v>0</v>
      </c>
      <c r="BG152" s="120">
        <f>IF($U$152="zákl. přenesená",$N$152,0)</f>
        <v>0</v>
      </c>
      <c r="BH152" s="120">
        <f>IF($U$152="sníž. přenesená",$N$152,0)</f>
        <v>0</v>
      </c>
      <c r="BI152" s="120">
        <f>IF($U$152="nulová",$N$152,0)</f>
        <v>0</v>
      </c>
      <c r="BJ152" s="6" t="s">
        <v>19</v>
      </c>
      <c r="BK152" s="120">
        <f>ROUND($L$152*$K$152,2)</f>
        <v>0</v>
      </c>
      <c r="BL152" s="6" t="s">
        <v>140</v>
      </c>
      <c r="BM152" s="6" t="s">
        <v>220</v>
      </c>
    </row>
    <row r="153" spans="2:51" s="6" customFormat="1" ht="18.75" customHeight="1">
      <c r="B153" s="124"/>
      <c r="E153" s="125"/>
      <c r="F153" s="238" t="s">
        <v>802</v>
      </c>
      <c r="G153" s="239"/>
      <c r="H153" s="239"/>
      <c r="I153" s="239"/>
      <c r="K153" s="171">
        <v>135.2</v>
      </c>
      <c r="R153" s="126"/>
      <c r="T153" s="127"/>
      <c r="AA153" s="128"/>
      <c r="AT153" s="125" t="s">
        <v>196</v>
      </c>
      <c r="AU153" s="125" t="s">
        <v>93</v>
      </c>
      <c r="AV153" s="125" t="s">
        <v>93</v>
      </c>
      <c r="AW153" s="125" t="s">
        <v>103</v>
      </c>
      <c r="AX153" s="125" t="s">
        <v>19</v>
      </c>
      <c r="AY153" s="125" t="s">
        <v>126</v>
      </c>
    </row>
    <row r="154" spans="2:65" s="6" customFormat="1" ht="27" customHeight="1">
      <c r="B154" s="19"/>
      <c r="C154" s="113" t="s">
        <v>221</v>
      </c>
      <c r="D154" s="113" t="s">
        <v>127</v>
      </c>
      <c r="E154" s="114" t="s">
        <v>222</v>
      </c>
      <c r="F154" s="210" t="s">
        <v>223</v>
      </c>
      <c r="G154" s="211"/>
      <c r="H154" s="211"/>
      <c r="I154" s="211"/>
      <c r="J154" s="115" t="s">
        <v>184</v>
      </c>
      <c r="K154" s="170">
        <v>36</v>
      </c>
      <c r="L154" s="212"/>
      <c r="M154" s="211"/>
      <c r="N154" s="212">
        <f>ROUND($L$154*$K$154,2)</f>
        <v>0</v>
      </c>
      <c r="O154" s="211"/>
      <c r="P154" s="211"/>
      <c r="Q154" s="211"/>
      <c r="R154" s="20"/>
      <c r="T154" s="117"/>
      <c r="U154" s="26" t="s">
        <v>42</v>
      </c>
      <c r="V154" s="118">
        <v>0.344</v>
      </c>
      <c r="W154" s="118">
        <f>$V$154*$K$154</f>
        <v>12.383999999999999</v>
      </c>
      <c r="X154" s="118">
        <v>0.017</v>
      </c>
      <c r="Y154" s="118">
        <f>$X$154*$K$154</f>
        <v>0.6120000000000001</v>
      </c>
      <c r="Z154" s="118">
        <v>0</v>
      </c>
      <c r="AA154" s="119">
        <f>$Z$154*$K$154</f>
        <v>0</v>
      </c>
      <c r="AR154" s="6" t="s">
        <v>140</v>
      </c>
      <c r="AT154" s="6" t="s">
        <v>127</v>
      </c>
      <c r="AU154" s="6" t="s">
        <v>93</v>
      </c>
      <c r="AY154" s="6" t="s">
        <v>126</v>
      </c>
      <c r="BE154" s="120">
        <f>IF($U$154="základní",$N$154,0)</f>
        <v>0</v>
      </c>
      <c r="BF154" s="120">
        <f>IF($U$154="snížená",$N$154,0)</f>
        <v>0</v>
      </c>
      <c r="BG154" s="120">
        <f>IF($U$154="zákl. přenesená",$N$154,0)</f>
        <v>0</v>
      </c>
      <c r="BH154" s="120">
        <f>IF($U$154="sníž. přenesená",$N$154,0)</f>
        <v>0</v>
      </c>
      <c r="BI154" s="120">
        <f>IF($U$154="nulová",$N$154,0)</f>
        <v>0</v>
      </c>
      <c r="BJ154" s="6" t="s">
        <v>19</v>
      </c>
      <c r="BK154" s="120">
        <f>ROUND($L$154*$K$154,2)</f>
        <v>0</v>
      </c>
      <c r="BL154" s="6" t="s">
        <v>140</v>
      </c>
      <c r="BM154" s="6" t="s">
        <v>224</v>
      </c>
    </row>
    <row r="155" spans="2:51" s="6" customFormat="1" ht="18.75" customHeight="1">
      <c r="B155" s="124"/>
      <c r="E155" s="125"/>
      <c r="F155" s="238" t="s">
        <v>803</v>
      </c>
      <c r="G155" s="239"/>
      <c r="H155" s="239"/>
      <c r="I155" s="239"/>
      <c r="K155" s="171">
        <v>36</v>
      </c>
      <c r="R155" s="126"/>
      <c r="T155" s="127"/>
      <c r="AA155" s="128"/>
      <c r="AT155" s="125" t="s">
        <v>196</v>
      </c>
      <c r="AU155" s="125" t="s">
        <v>93</v>
      </c>
      <c r="AV155" s="125" t="s">
        <v>93</v>
      </c>
      <c r="AW155" s="125" t="s">
        <v>103</v>
      </c>
      <c r="AX155" s="125" t="s">
        <v>19</v>
      </c>
      <c r="AY155" s="125" t="s">
        <v>126</v>
      </c>
    </row>
    <row r="156" spans="2:65" s="6" customFormat="1" ht="27" customHeight="1">
      <c r="B156" s="19"/>
      <c r="C156" s="113" t="s">
        <v>225</v>
      </c>
      <c r="D156" s="113" t="s">
        <v>127</v>
      </c>
      <c r="E156" s="114" t="s">
        <v>226</v>
      </c>
      <c r="F156" s="210" t="s">
        <v>227</v>
      </c>
      <c r="G156" s="211"/>
      <c r="H156" s="211"/>
      <c r="I156" s="211"/>
      <c r="J156" s="115" t="s">
        <v>184</v>
      </c>
      <c r="K156" s="170">
        <v>72.86399999999999</v>
      </c>
      <c r="L156" s="212"/>
      <c r="M156" s="211"/>
      <c r="N156" s="212">
        <f>ROUND($L$156*$K$156,2)</f>
        <v>0</v>
      </c>
      <c r="O156" s="211"/>
      <c r="P156" s="211"/>
      <c r="Q156" s="211"/>
      <c r="R156" s="20"/>
      <c r="T156" s="117"/>
      <c r="U156" s="26" t="s">
        <v>42</v>
      </c>
      <c r="V156" s="118">
        <v>0.08</v>
      </c>
      <c r="W156" s="118">
        <f>$V$156*$K$156</f>
        <v>5.82912</v>
      </c>
      <c r="X156" s="118">
        <v>0.00024</v>
      </c>
      <c r="Y156" s="118">
        <f>$X$156*$K$156</f>
        <v>0.017487359999999997</v>
      </c>
      <c r="Z156" s="118">
        <v>0</v>
      </c>
      <c r="AA156" s="119">
        <f>$Z$156*$K$156</f>
        <v>0</v>
      </c>
      <c r="AR156" s="6" t="s">
        <v>140</v>
      </c>
      <c r="AT156" s="6" t="s">
        <v>127</v>
      </c>
      <c r="AU156" s="6" t="s">
        <v>93</v>
      </c>
      <c r="AY156" s="6" t="s">
        <v>126</v>
      </c>
      <c r="BE156" s="120">
        <f>IF($U$156="základní",$N$156,0)</f>
        <v>0</v>
      </c>
      <c r="BF156" s="120">
        <f>IF($U$156="snížená",$N$156,0)</f>
        <v>0</v>
      </c>
      <c r="BG156" s="120">
        <f>IF($U$156="zákl. přenesená",$N$156,0)</f>
        <v>0</v>
      </c>
      <c r="BH156" s="120">
        <f>IF($U$156="sníž. přenesená",$N$156,0)</f>
        <v>0</v>
      </c>
      <c r="BI156" s="120">
        <f>IF($U$156="nulová",$N$156,0)</f>
        <v>0</v>
      </c>
      <c r="BJ156" s="6" t="s">
        <v>19</v>
      </c>
      <c r="BK156" s="120">
        <f>ROUND($L$156*$K$156,2)</f>
        <v>0</v>
      </c>
      <c r="BL156" s="6" t="s">
        <v>140</v>
      </c>
      <c r="BM156" s="6" t="s">
        <v>228</v>
      </c>
    </row>
    <row r="157" spans="2:51" s="6" customFormat="1" ht="18.75" customHeight="1">
      <c r="B157" s="124"/>
      <c r="E157" s="125"/>
      <c r="F157" s="238" t="s">
        <v>804</v>
      </c>
      <c r="G157" s="239"/>
      <c r="H157" s="239"/>
      <c r="I157" s="239"/>
      <c r="K157" s="171">
        <v>72.864</v>
      </c>
      <c r="R157" s="126"/>
      <c r="T157" s="127"/>
      <c r="AA157" s="128"/>
      <c r="AT157" s="125" t="s">
        <v>196</v>
      </c>
      <c r="AU157" s="125" t="s">
        <v>93</v>
      </c>
      <c r="AV157" s="125" t="s">
        <v>93</v>
      </c>
      <c r="AW157" s="125" t="s">
        <v>103</v>
      </c>
      <c r="AX157" s="125" t="s">
        <v>19</v>
      </c>
      <c r="AY157" s="125" t="s">
        <v>126</v>
      </c>
    </row>
    <row r="158" spans="2:65" s="6" customFormat="1" ht="27" customHeight="1">
      <c r="B158" s="19"/>
      <c r="C158" s="113" t="s">
        <v>229</v>
      </c>
      <c r="D158" s="113" t="s">
        <v>127</v>
      </c>
      <c r="E158" s="114" t="s">
        <v>230</v>
      </c>
      <c r="F158" s="210" t="s">
        <v>231</v>
      </c>
      <c r="G158" s="211"/>
      <c r="H158" s="211"/>
      <c r="I158" s="211"/>
      <c r="J158" s="115" t="s">
        <v>232</v>
      </c>
      <c r="K158" s="174">
        <v>172.5</v>
      </c>
      <c r="L158" s="242"/>
      <c r="M158" s="243"/>
      <c r="N158" s="212">
        <f>ROUND($L$158*$K$158,2)</f>
        <v>0</v>
      </c>
      <c r="O158" s="211"/>
      <c r="P158" s="211"/>
      <c r="Q158" s="211"/>
      <c r="R158" s="20"/>
      <c r="T158" s="117"/>
      <c r="U158" s="26" t="s">
        <v>42</v>
      </c>
      <c r="V158" s="118">
        <v>0.37</v>
      </c>
      <c r="W158" s="118">
        <f>$V$158*$K$158</f>
        <v>63.824999999999996</v>
      </c>
      <c r="X158" s="118">
        <v>0.0015</v>
      </c>
      <c r="Y158" s="118">
        <f>$X$158*$K$158</f>
        <v>0.25875</v>
      </c>
      <c r="Z158" s="118">
        <v>0</v>
      </c>
      <c r="AA158" s="119">
        <f>$Z$158*$K$158</f>
        <v>0</v>
      </c>
      <c r="AR158" s="6" t="s">
        <v>140</v>
      </c>
      <c r="AT158" s="6" t="s">
        <v>127</v>
      </c>
      <c r="AU158" s="6" t="s">
        <v>93</v>
      </c>
      <c r="AY158" s="6" t="s">
        <v>126</v>
      </c>
      <c r="BE158" s="120">
        <f>IF($U$158="základní",$N$158,0)</f>
        <v>0</v>
      </c>
      <c r="BF158" s="120">
        <f>IF($U$158="snížená",$N$158,0)</f>
        <v>0</v>
      </c>
      <c r="BG158" s="120">
        <f>IF($U$158="zákl. přenesená",$N$158,0)</f>
        <v>0</v>
      </c>
      <c r="BH158" s="120">
        <f>IF($U$158="sníž. přenesená",$N$158,0)</f>
        <v>0</v>
      </c>
      <c r="BI158" s="120">
        <f>IF($U$158="nulová",$N$158,0)</f>
        <v>0</v>
      </c>
      <c r="BJ158" s="6" t="s">
        <v>19</v>
      </c>
      <c r="BK158" s="120">
        <f>ROUND($L$158*$K$158,2)</f>
        <v>0</v>
      </c>
      <c r="BL158" s="6" t="s">
        <v>140</v>
      </c>
      <c r="BM158" s="6" t="s">
        <v>233</v>
      </c>
    </row>
    <row r="159" spans="2:65" s="6" customFormat="1" ht="27" customHeight="1">
      <c r="B159" s="19"/>
      <c r="C159" s="113" t="s">
        <v>234</v>
      </c>
      <c r="D159" s="113" t="s">
        <v>127</v>
      </c>
      <c r="E159" s="114" t="s">
        <v>235</v>
      </c>
      <c r="F159" s="210" t="s">
        <v>236</v>
      </c>
      <c r="G159" s="211"/>
      <c r="H159" s="211"/>
      <c r="I159" s="211"/>
      <c r="J159" s="115" t="s">
        <v>232</v>
      </c>
      <c r="K159" s="170">
        <v>55.199999999999996</v>
      </c>
      <c r="L159" s="212"/>
      <c r="M159" s="211"/>
      <c r="N159" s="212">
        <f>ROUND($L$159*$K$159,2)</f>
        <v>0</v>
      </c>
      <c r="O159" s="211"/>
      <c r="P159" s="211"/>
      <c r="Q159" s="211"/>
      <c r="R159" s="20"/>
      <c r="T159" s="117"/>
      <c r="U159" s="26" t="s">
        <v>42</v>
      </c>
      <c r="V159" s="118">
        <v>0.096</v>
      </c>
      <c r="W159" s="118">
        <f>$V$159*$K$159</f>
        <v>5.2992</v>
      </c>
      <c r="X159" s="118">
        <v>0</v>
      </c>
      <c r="Y159" s="118">
        <f>$X$159*$K$159</f>
        <v>0</v>
      </c>
      <c r="Z159" s="118">
        <v>0</v>
      </c>
      <c r="AA159" s="119">
        <f>$Z$159*$K$159</f>
        <v>0</v>
      </c>
      <c r="AR159" s="6" t="s">
        <v>140</v>
      </c>
      <c r="AT159" s="6" t="s">
        <v>127</v>
      </c>
      <c r="AU159" s="6" t="s">
        <v>93</v>
      </c>
      <c r="AY159" s="6" t="s">
        <v>126</v>
      </c>
      <c r="BE159" s="120">
        <f>IF($U$159="základní",$N$159,0)</f>
        <v>0</v>
      </c>
      <c r="BF159" s="120">
        <f>IF($U$159="snížená",$N$159,0)</f>
        <v>0</v>
      </c>
      <c r="BG159" s="120">
        <f>IF($U$159="zákl. přenesená",$N$159,0)</f>
        <v>0</v>
      </c>
      <c r="BH159" s="120">
        <f>IF($U$159="sníž. přenesená",$N$159,0)</f>
        <v>0</v>
      </c>
      <c r="BI159" s="120">
        <f>IF($U$159="nulová",$N$159,0)</f>
        <v>0</v>
      </c>
      <c r="BJ159" s="6" t="s">
        <v>19</v>
      </c>
      <c r="BK159" s="120">
        <f>ROUND($L$159*$K$159,2)</f>
        <v>0</v>
      </c>
      <c r="BL159" s="6" t="s">
        <v>140</v>
      </c>
      <c r="BM159" s="6" t="s">
        <v>237</v>
      </c>
    </row>
    <row r="160" spans="2:65" s="6" customFormat="1" ht="27" customHeight="1">
      <c r="B160" s="19"/>
      <c r="C160" s="134" t="s">
        <v>8</v>
      </c>
      <c r="D160" s="134" t="s">
        <v>238</v>
      </c>
      <c r="E160" s="135" t="s">
        <v>239</v>
      </c>
      <c r="F160" s="244" t="s">
        <v>240</v>
      </c>
      <c r="G160" s="245"/>
      <c r="H160" s="245"/>
      <c r="I160" s="245"/>
      <c r="J160" s="136" t="s">
        <v>232</v>
      </c>
      <c r="K160" s="177">
        <v>57.959999999999994</v>
      </c>
      <c r="L160" s="231"/>
      <c r="M160" s="232"/>
      <c r="N160" s="231">
        <f>ROUND($L$160*$K$160,2)</f>
        <v>0</v>
      </c>
      <c r="O160" s="211"/>
      <c r="P160" s="211"/>
      <c r="Q160" s="211"/>
      <c r="R160" s="20"/>
      <c r="T160" s="117"/>
      <c r="U160" s="26" t="s">
        <v>42</v>
      </c>
      <c r="V160" s="118">
        <v>0</v>
      </c>
      <c r="W160" s="118">
        <f>$V$160*$K$160</f>
        <v>0</v>
      </c>
      <c r="X160" s="118">
        <v>4E-05</v>
      </c>
      <c r="Y160" s="118">
        <f>$X$160*$K$160</f>
        <v>0.0023184</v>
      </c>
      <c r="Z160" s="118">
        <v>0</v>
      </c>
      <c r="AA160" s="119">
        <f>$Z$160*$K$160</f>
        <v>0</v>
      </c>
      <c r="AR160" s="6" t="s">
        <v>210</v>
      </c>
      <c r="AT160" s="6" t="s">
        <v>238</v>
      </c>
      <c r="AU160" s="6" t="s">
        <v>93</v>
      </c>
      <c r="AY160" s="6" t="s">
        <v>126</v>
      </c>
      <c r="BE160" s="120">
        <f>IF($U$160="základní",$N$160,0)</f>
        <v>0</v>
      </c>
      <c r="BF160" s="120">
        <f>IF($U$160="snížená",$N$160,0)</f>
        <v>0</v>
      </c>
      <c r="BG160" s="120">
        <f>IF($U$160="zákl. přenesená",$N$160,0)</f>
        <v>0</v>
      </c>
      <c r="BH160" s="120">
        <f>IF($U$160="sníž. přenesená",$N$160,0)</f>
        <v>0</v>
      </c>
      <c r="BI160" s="120">
        <f>IF($U$160="nulová",$N$160,0)</f>
        <v>0</v>
      </c>
      <c r="BJ160" s="6" t="s">
        <v>19</v>
      </c>
      <c r="BK160" s="120">
        <f>ROUND($L$160*$K$160,2)</f>
        <v>0</v>
      </c>
      <c r="BL160" s="6" t="s">
        <v>140</v>
      </c>
      <c r="BM160" s="6" t="s">
        <v>241</v>
      </c>
    </row>
    <row r="161" spans="2:47" s="6" customFormat="1" ht="18.75" customHeight="1">
      <c r="B161" s="19"/>
      <c r="F161" s="230" t="s">
        <v>242</v>
      </c>
      <c r="G161" s="194"/>
      <c r="H161" s="194"/>
      <c r="I161" s="194"/>
      <c r="K161" s="158"/>
      <c r="R161" s="20"/>
      <c r="T161" s="54"/>
      <c r="AA161" s="55"/>
      <c r="AT161" s="6" t="s">
        <v>190</v>
      </c>
      <c r="AU161" s="6" t="s">
        <v>93</v>
      </c>
    </row>
    <row r="162" spans="2:63" s="103" customFormat="1" ht="30.75" customHeight="1">
      <c r="B162" s="104"/>
      <c r="D162" s="112" t="s">
        <v>160</v>
      </c>
      <c r="E162" s="112"/>
      <c r="F162" s="112"/>
      <c r="G162" s="112"/>
      <c r="H162" s="112"/>
      <c r="I162" s="112"/>
      <c r="J162" s="112"/>
      <c r="K162" s="169"/>
      <c r="L162" s="112"/>
      <c r="M162" s="112"/>
      <c r="N162" s="225">
        <f>$BK$162</f>
        <v>0</v>
      </c>
      <c r="O162" s="224"/>
      <c r="P162" s="224"/>
      <c r="Q162" s="224"/>
      <c r="R162" s="107"/>
      <c r="T162" s="108"/>
      <c r="W162" s="109">
        <f>SUM($W$163:$W$180)</f>
        <v>531.6937600000001</v>
      </c>
      <c r="Y162" s="109">
        <f>SUM($Y$163:$Y$180)</f>
        <v>0.0897</v>
      </c>
      <c r="AA162" s="110">
        <f>SUM($AA$163:$AA$180)</f>
        <v>43.92643999999999</v>
      </c>
      <c r="AR162" s="106" t="s">
        <v>19</v>
      </c>
      <c r="AT162" s="106" t="s">
        <v>76</v>
      </c>
      <c r="AU162" s="106" t="s">
        <v>19</v>
      </c>
      <c r="AY162" s="106" t="s">
        <v>126</v>
      </c>
      <c r="BK162" s="111">
        <f>SUM($BK$163:$BK$180)</f>
        <v>0</v>
      </c>
    </row>
    <row r="163" spans="2:65" s="6" customFormat="1" ht="39" customHeight="1">
      <c r="B163" s="19"/>
      <c r="C163" s="113" t="s">
        <v>243</v>
      </c>
      <c r="D163" s="113" t="s">
        <v>127</v>
      </c>
      <c r="E163" s="114" t="s">
        <v>244</v>
      </c>
      <c r="F163" s="210" t="s">
        <v>245</v>
      </c>
      <c r="G163" s="211"/>
      <c r="H163" s="211"/>
      <c r="I163" s="211"/>
      <c r="J163" s="115" t="s">
        <v>184</v>
      </c>
      <c r="K163" s="170">
        <v>138</v>
      </c>
      <c r="L163" s="212"/>
      <c r="M163" s="211"/>
      <c r="N163" s="212">
        <f>ROUND($L$163*$K$163,2)</f>
        <v>0</v>
      </c>
      <c r="O163" s="211"/>
      <c r="P163" s="211"/>
      <c r="Q163" s="211"/>
      <c r="R163" s="20"/>
      <c r="T163" s="117"/>
      <c r="U163" s="26" t="s">
        <v>42</v>
      </c>
      <c r="V163" s="118">
        <v>0.126</v>
      </c>
      <c r="W163" s="118">
        <f>$V$163*$K$163</f>
        <v>17.388</v>
      </c>
      <c r="X163" s="118">
        <v>0.00021</v>
      </c>
      <c r="Y163" s="118">
        <f>$X$163*$K$163</f>
        <v>0.028980000000000002</v>
      </c>
      <c r="Z163" s="118">
        <v>0</v>
      </c>
      <c r="AA163" s="119">
        <f>$Z$163*$K$163</f>
        <v>0</v>
      </c>
      <c r="AR163" s="6" t="s">
        <v>140</v>
      </c>
      <c r="AT163" s="6" t="s">
        <v>127</v>
      </c>
      <c r="AU163" s="6" t="s">
        <v>93</v>
      </c>
      <c r="AY163" s="6" t="s">
        <v>126</v>
      </c>
      <c r="BE163" s="120">
        <f>IF($U$163="základní",$N$163,0)</f>
        <v>0</v>
      </c>
      <c r="BF163" s="120">
        <f>IF($U$163="snížená",$N$163,0)</f>
        <v>0</v>
      </c>
      <c r="BG163" s="120">
        <f>IF($U$163="zákl. přenesená",$N$163,0)</f>
        <v>0</v>
      </c>
      <c r="BH163" s="120">
        <f>IF($U$163="sníž. přenesená",$N$163,0)</f>
        <v>0</v>
      </c>
      <c r="BI163" s="120">
        <f>IF($U$163="nulová",$N$163,0)</f>
        <v>0</v>
      </c>
      <c r="BJ163" s="6" t="s">
        <v>19</v>
      </c>
      <c r="BK163" s="120">
        <f>ROUND($L$163*$K$163,2)</f>
        <v>0</v>
      </c>
      <c r="BL163" s="6" t="s">
        <v>140</v>
      </c>
      <c r="BM163" s="6" t="s">
        <v>246</v>
      </c>
    </row>
    <row r="164" spans="2:65" s="6" customFormat="1" ht="27" customHeight="1">
      <c r="B164" s="19"/>
      <c r="C164" s="113" t="s">
        <v>247</v>
      </c>
      <c r="D164" s="113" t="s">
        <v>127</v>
      </c>
      <c r="E164" s="114" t="s">
        <v>248</v>
      </c>
      <c r="F164" s="210" t="s">
        <v>249</v>
      </c>
      <c r="G164" s="211"/>
      <c r="H164" s="211"/>
      <c r="I164" s="211"/>
      <c r="J164" s="115" t="s">
        <v>184</v>
      </c>
      <c r="K164" s="170">
        <v>138</v>
      </c>
      <c r="L164" s="212"/>
      <c r="M164" s="211"/>
      <c r="N164" s="212">
        <f>ROUND($L$164*$K$164,2)</f>
        <v>0</v>
      </c>
      <c r="O164" s="211"/>
      <c r="P164" s="211"/>
      <c r="Q164" s="211"/>
      <c r="R164" s="20"/>
      <c r="T164" s="117"/>
      <c r="U164" s="26" t="s">
        <v>42</v>
      </c>
      <c r="V164" s="118">
        <v>0.308</v>
      </c>
      <c r="W164" s="118">
        <f>$V$164*$K$164</f>
        <v>42.504</v>
      </c>
      <c r="X164" s="118">
        <v>4E-05</v>
      </c>
      <c r="Y164" s="118">
        <f>$X$164*$K$164</f>
        <v>0.005520000000000001</v>
      </c>
      <c r="Z164" s="118">
        <v>0</v>
      </c>
      <c r="AA164" s="119">
        <f>$Z$164*$K$164</f>
        <v>0</v>
      </c>
      <c r="AR164" s="6" t="s">
        <v>140</v>
      </c>
      <c r="AT164" s="6" t="s">
        <v>127</v>
      </c>
      <c r="AU164" s="6" t="s">
        <v>93</v>
      </c>
      <c r="AY164" s="6" t="s">
        <v>126</v>
      </c>
      <c r="BE164" s="120">
        <f>IF($U$164="základní",$N$164,0)</f>
        <v>0</v>
      </c>
      <c r="BF164" s="120">
        <f>IF($U$164="snížená",$N$164,0)</f>
        <v>0</v>
      </c>
      <c r="BG164" s="120">
        <f>IF($U$164="zákl. přenesená",$N$164,0)</f>
        <v>0</v>
      </c>
      <c r="BH164" s="120">
        <f>IF($U$164="sníž. přenesená",$N$164,0)</f>
        <v>0</v>
      </c>
      <c r="BI164" s="120">
        <f>IF($U$164="nulová",$N$164,0)</f>
        <v>0</v>
      </c>
      <c r="BJ164" s="6" t="s">
        <v>19</v>
      </c>
      <c r="BK164" s="120">
        <f>ROUND($L$164*$K$164,2)</f>
        <v>0</v>
      </c>
      <c r="BL164" s="6" t="s">
        <v>140</v>
      </c>
      <c r="BM164" s="6" t="s">
        <v>250</v>
      </c>
    </row>
    <row r="165" spans="2:65" s="6" customFormat="1" ht="15.75" customHeight="1">
      <c r="B165" s="19"/>
      <c r="C165" s="113" t="s">
        <v>251</v>
      </c>
      <c r="D165" s="113" t="s">
        <v>127</v>
      </c>
      <c r="E165" s="114" t="s">
        <v>252</v>
      </c>
      <c r="F165" s="210" t="s">
        <v>253</v>
      </c>
      <c r="G165" s="211"/>
      <c r="H165" s="211"/>
      <c r="I165" s="211"/>
      <c r="J165" s="115" t="s">
        <v>184</v>
      </c>
      <c r="K165" s="170">
        <v>138</v>
      </c>
      <c r="L165" s="212"/>
      <c r="M165" s="211"/>
      <c r="N165" s="212" t="s">
        <v>756</v>
      </c>
      <c r="O165" s="211"/>
      <c r="P165" s="211"/>
      <c r="Q165" s="211"/>
      <c r="R165" s="20"/>
      <c r="T165" s="117"/>
      <c r="U165" s="26" t="s">
        <v>42</v>
      </c>
      <c r="V165" s="118">
        <v>0.009</v>
      </c>
      <c r="W165" s="118">
        <f>$V$165*$K$165</f>
        <v>1.242</v>
      </c>
      <c r="X165" s="118">
        <v>0</v>
      </c>
      <c r="Y165" s="118">
        <f>$X$165*$K$165</f>
        <v>0</v>
      </c>
      <c r="Z165" s="118">
        <v>0</v>
      </c>
      <c r="AA165" s="119">
        <f>$Z$165*$K$165</f>
        <v>0</v>
      </c>
      <c r="AR165" s="6" t="s">
        <v>140</v>
      </c>
      <c r="AT165" s="6" t="s">
        <v>127</v>
      </c>
      <c r="AU165" s="6" t="s">
        <v>93</v>
      </c>
      <c r="AY165" s="6" t="s">
        <v>126</v>
      </c>
      <c r="BE165" s="120" t="str">
        <f>IF($U$165="základní",$N$165,0)</f>
        <v>zajistí zadavatel</v>
      </c>
      <c r="BF165" s="120">
        <f>IF($U$165="snížená",$N$165,0)</f>
        <v>0</v>
      </c>
      <c r="BG165" s="120">
        <f>IF($U$165="zákl. přenesená",$N$165,0)</f>
        <v>0</v>
      </c>
      <c r="BH165" s="120">
        <f>IF($U$165="sníž. přenesená",$N$165,0)</f>
        <v>0</v>
      </c>
      <c r="BI165" s="120">
        <f>IF($U$165="nulová",$N$165,0)</f>
        <v>0</v>
      </c>
      <c r="BJ165" s="6" t="s">
        <v>19</v>
      </c>
      <c r="BK165" s="120">
        <f>ROUND($L$165*$K$165,2)</f>
        <v>0</v>
      </c>
      <c r="BL165" s="6" t="s">
        <v>140</v>
      </c>
      <c r="BM165" s="6" t="s">
        <v>254</v>
      </c>
    </row>
    <row r="166" spans="2:65" s="6" customFormat="1" ht="15.75" customHeight="1">
      <c r="B166" s="19"/>
      <c r="C166" s="113" t="s">
        <v>255</v>
      </c>
      <c r="D166" s="113" t="s">
        <v>127</v>
      </c>
      <c r="E166" s="114" t="s">
        <v>256</v>
      </c>
      <c r="F166" s="210" t="s">
        <v>257</v>
      </c>
      <c r="G166" s="211"/>
      <c r="H166" s="211"/>
      <c r="I166" s="211"/>
      <c r="J166" s="115" t="s">
        <v>184</v>
      </c>
      <c r="K166" s="170">
        <v>5600</v>
      </c>
      <c r="L166" s="212"/>
      <c r="M166" s="211"/>
      <c r="N166" s="212" t="s">
        <v>756</v>
      </c>
      <c r="O166" s="211"/>
      <c r="P166" s="211"/>
      <c r="Q166" s="211"/>
      <c r="R166" s="20"/>
      <c r="T166" s="117"/>
      <c r="U166" s="26" t="s">
        <v>42</v>
      </c>
      <c r="V166" s="118">
        <v>0.014</v>
      </c>
      <c r="W166" s="118">
        <f>$V$166*$K$166</f>
        <v>78.4</v>
      </c>
      <c r="X166" s="118">
        <v>0</v>
      </c>
      <c r="Y166" s="118">
        <f>$X$166*$K$166</f>
        <v>0</v>
      </c>
      <c r="Z166" s="118">
        <v>0</v>
      </c>
      <c r="AA166" s="119">
        <f>$Z$166*$K$166</f>
        <v>0</v>
      </c>
      <c r="AR166" s="6" t="s">
        <v>140</v>
      </c>
      <c r="AT166" s="6" t="s">
        <v>127</v>
      </c>
      <c r="AU166" s="6" t="s">
        <v>93</v>
      </c>
      <c r="AY166" s="6" t="s">
        <v>126</v>
      </c>
      <c r="BE166" s="120" t="str">
        <f>IF($U$166="základní",$N$166,0)</f>
        <v>zajistí zadavatel</v>
      </c>
      <c r="BF166" s="120">
        <f>IF($U$166="snížená",$N$166,0)</f>
        <v>0</v>
      </c>
      <c r="BG166" s="120">
        <f>IF($U$166="zákl. přenesená",$N$166,0)</f>
        <v>0</v>
      </c>
      <c r="BH166" s="120">
        <f>IF($U$166="sníž. přenesená",$N$166,0)</f>
        <v>0</v>
      </c>
      <c r="BI166" s="120">
        <f>IF($U$166="nulová",$N$166,0)</f>
        <v>0</v>
      </c>
      <c r="BJ166" s="6" t="s">
        <v>19</v>
      </c>
      <c r="BK166" s="120">
        <f>ROUND($L$166*$K$166,2)</f>
        <v>0</v>
      </c>
      <c r="BL166" s="6" t="s">
        <v>140</v>
      </c>
      <c r="BM166" s="6" t="s">
        <v>258</v>
      </c>
    </row>
    <row r="167" spans="2:51" s="6" customFormat="1" ht="18.75" customHeight="1">
      <c r="B167" s="124"/>
      <c r="E167" s="125"/>
      <c r="F167" s="238" t="s">
        <v>805</v>
      </c>
      <c r="G167" s="239"/>
      <c r="H167" s="239"/>
      <c r="I167" s="239"/>
      <c r="K167" s="171">
        <v>5600</v>
      </c>
      <c r="R167" s="126"/>
      <c r="T167" s="127"/>
      <c r="AA167" s="128"/>
      <c r="AT167" s="125" t="s">
        <v>196</v>
      </c>
      <c r="AU167" s="125" t="s">
        <v>93</v>
      </c>
      <c r="AV167" s="125" t="s">
        <v>93</v>
      </c>
      <c r="AW167" s="125" t="s">
        <v>103</v>
      </c>
      <c r="AX167" s="125" t="s">
        <v>19</v>
      </c>
      <c r="AY167" s="125" t="s">
        <v>126</v>
      </c>
    </row>
    <row r="168" spans="2:65" s="6" customFormat="1" ht="15.75" customHeight="1">
      <c r="B168" s="19"/>
      <c r="C168" s="113" t="s">
        <v>259</v>
      </c>
      <c r="D168" s="113" t="s">
        <v>127</v>
      </c>
      <c r="E168" s="114" t="s">
        <v>260</v>
      </c>
      <c r="F168" s="210" t="s">
        <v>261</v>
      </c>
      <c r="G168" s="211"/>
      <c r="H168" s="211"/>
      <c r="I168" s="211"/>
      <c r="J168" s="115" t="s">
        <v>184</v>
      </c>
      <c r="K168" s="170">
        <v>5520</v>
      </c>
      <c r="L168" s="212"/>
      <c r="M168" s="211"/>
      <c r="N168" s="212" t="s">
        <v>756</v>
      </c>
      <c r="O168" s="211"/>
      <c r="P168" s="211"/>
      <c r="Q168" s="211"/>
      <c r="R168" s="20"/>
      <c r="T168" s="117"/>
      <c r="U168" s="26" t="s">
        <v>42</v>
      </c>
      <c r="V168" s="118">
        <v>0.024</v>
      </c>
      <c r="W168" s="118">
        <f>$V$168*$K$168</f>
        <v>132.48</v>
      </c>
      <c r="X168" s="118">
        <v>1E-05</v>
      </c>
      <c r="Y168" s="118">
        <f>$X$168*$K$168</f>
        <v>0.055200000000000006</v>
      </c>
      <c r="Z168" s="118">
        <v>0</v>
      </c>
      <c r="AA168" s="119">
        <f>$Z$168*$K$168</f>
        <v>0</v>
      </c>
      <c r="AR168" s="6" t="s">
        <v>140</v>
      </c>
      <c r="AT168" s="6" t="s">
        <v>127</v>
      </c>
      <c r="AU168" s="6" t="s">
        <v>93</v>
      </c>
      <c r="AY168" s="6" t="s">
        <v>126</v>
      </c>
      <c r="BE168" s="120" t="str">
        <f>IF($U$168="základní",$N$168,0)</f>
        <v>zajistí zadavatel</v>
      </c>
      <c r="BF168" s="120">
        <f>IF($U$168="snížená",$N$168,0)</f>
        <v>0</v>
      </c>
      <c r="BG168" s="120">
        <f>IF($U$168="zákl. přenesená",$N$168,0)</f>
        <v>0</v>
      </c>
      <c r="BH168" s="120">
        <f>IF($U$168="sníž. přenesená",$N$168,0)</f>
        <v>0</v>
      </c>
      <c r="BI168" s="120">
        <f>IF($U$168="nulová",$N$168,0)</f>
        <v>0</v>
      </c>
      <c r="BJ168" s="6" t="s">
        <v>19</v>
      </c>
      <c r="BK168" s="120">
        <f>ROUND($L$168*$K$168,2)</f>
        <v>0</v>
      </c>
      <c r="BL168" s="6" t="s">
        <v>140</v>
      </c>
      <c r="BM168" s="6" t="s">
        <v>262</v>
      </c>
    </row>
    <row r="169" spans="2:65" s="6" customFormat="1" ht="27" customHeight="1">
      <c r="B169" s="19"/>
      <c r="C169" s="113" t="s">
        <v>7</v>
      </c>
      <c r="D169" s="113" t="s">
        <v>127</v>
      </c>
      <c r="E169" s="114" t="s">
        <v>263</v>
      </c>
      <c r="F169" s="210" t="s">
        <v>264</v>
      </c>
      <c r="G169" s="211"/>
      <c r="H169" s="211"/>
      <c r="I169" s="211"/>
      <c r="J169" s="115" t="s">
        <v>184</v>
      </c>
      <c r="K169" s="170">
        <v>105.8</v>
      </c>
      <c r="L169" s="212"/>
      <c r="M169" s="211"/>
      <c r="N169" s="212">
        <f>ROUND($L$169*$K$169,2)</f>
        <v>0</v>
      </c>
      <c r="O169" s="211"/>
      <c r="P169" s="211"/>
      <c r="Q169" s="211"/>
      <c r="R169" s="20"/>
      <c r="T169" s="117"/>
      <c r="U169" s="26" t="s">
        <v>42</v>
      </c>
      <c r="V169" s="118">
        <v>0.245</v>
      </c>
      <c r="W169" s="118">
        <f>$V$169*$K$169</f>
        <v>25.921</v>
      </c>
      <c r="X169" s="118">
        <v>0</v>
      </c>
      <c r="Y169" s="118">
        <f>$X$169*$K$169</f>
        <v>0</v>
      </c>
      <c r="Z169" s="118">
        <v>0.191</v>
      </c>
      <c r="AA169" s="119">
        <f>$Z$169*$K$169</f>
        <v>20.2078</v>
      </c>
      <c r="AR169" s="6" t="s">
        <v>140</v>
      </c>
      <c r="AT169" s="6" t="s">
        <v>127</v>
      </c>
      <c r="AU169" s="6" t="s">
        <v>93</v>
      </c>
      <c r="AY169" s="6" t="s">
        <v>126</v>
      </c>
      <c r="BE169" s="120">
        <f>IF($U$169="základní",$N$169,0)</f>
        <v>0</v>
      </c>
      <c r="BF169" s="120">
        <f>IF($U$169="snížená",$N$169,0)</f>
        <v>0</v>
      </c>
      <c r="BG169" s="120">
        <f>IF($U$169="zákl. přenesená",$N$169,0)</f>
        <v>0</v>
      </c>
      <c r="BH169" s="120">
        <f>IF($U$169="sníž. přenesená",$N$169,0)</f>
        <v>0</v>
      </c>
      <c r="BI169" s="120">
        <f>IF($U$169="nulová",$N$169,0)</f>
        <v>0</v>
      </c>
      <c r="BJ169" s="6" t="s">
        <v>19</v>
      </c>
      <c r="BK169" s="120">
        <f>ROUND($L$169*$K$169,2)</f>
        <v>0</v>
      </c>
      <c r="BL169" s="6" t="s">
        <v>140</v>
      </c>
      <c r="BM169" s="6" t="s">
        <v>265</v>
      </c>
    </row>
    <row r="170" spans="2:65" s="6" customFormat="1" ht="27" customHeight="1">
      <c r="B170" s="19"/>
      <c r="C170" s="113" t="s">
        <v>266</v>
      </c>
      <c r="D170" s="113" t="s">
        <v>127</v>
      </c>
      <c r="E170" s="114" t="s">
        <v>267</v>
      </c>
      <c r="F170" s="210" t="s">
        <v>268</v>
      </c>
      <c r="G170" s="211"/>
      <c r="H170" s="211"/>
      <c r="I170" s="211"/>
      <c r="J170" s="115" t="s">
        <v>184</v>
      </c>
      <c r="K170" s="170">
        <v>38.64</v>
      </c>
      <c r="L170" s="212"/>
      <c r="M170" s="211"/>
      <c r="N170" s="212">
        <f>ROUND($L$170*$K$170,2)</f>
        <v>0</v>
      </c>
      <c r="O170" s="211"/>
      <c r="P170" s="211"/>
      <c r="Q170" s="211"/>
      <c r="R170" s="20"/>
      <c r="T170" s="117"/>
      <c r="U170" s="26" t="s">
        <v>42</v>
      </c>
      <c r="V170" s="118">
        <v>0.939</v>
      </c>
      <c r="W170" s="118">
        <f>$V$170*$K$170</f>
        <v>36.282959999999996</v>
      </c>
      <c r="X170" s="118">
        <v>0</v>
      </c>
      <c r="Y170" s="118">
        <f>$X$170*$K$170</f>
        <v>0</v>
      </c>
      <c r="Z170" s="118">
        <v>0.076</v>
      </c>
      <c r="AA170" s="119">
        <f>$Z$170*$K$170</f>
        <v>2.93664</v>
      </c>
      <c r="AR170" s="6" t="s">
        <v>140</v>
      </c>
      <c r="AT170" s="6" t="s">
        <v>127</v>
      </c>
      <c r="AU170" s="6" t="s">
        <v>93</v>
      </c>
      <c r="AY170" s="6" t="s">
        <v>126</v>
      </c>
      <c r="BE170" s="120">
        <f>IF($U$170="základní",$N$170,0)</f>
        <v>0</v>
      </c>
      <c r="BF170" s="120">
        <f>IF($U$170="snížená",$N$170,0)</f>
        <v>0</v>
      </c>
      <c r="BG170" s="120">
        <f>IF($U$170="zákl. přenesená",$N$170,0)</f>
        <v>0</v>
      </c>
      <c r="BH170" s="120">
        <f>IF($U$170="sníž. přenesená",$N$170,0)</f>
        <v>0</v>
      </c>
      <c r="BI170" s="120">
        <f>IF($U$170="nulová",$N$170,0)</f>
        <v>0</v>
      </c>
      <c r="BJ170" s="6" t="s">
        <v>19</v>
      </c>
      <c r="BK170" s="120">
        <f>ROUND($L$170*$K$170,2)</f>
        <v>0</v>
      </c>
      <c r="BL170" s="6" t="s">
        <v>140</v>
      </c>
      <c r="BM170" s="6" t="s">
        <v>269</v>
      </c>
    </row>
    <row r="171" spans="2:51" s="6" customFormat="1" ht="18.75" customHeight="1">
      <c r="B171" s="124"/>
      <c r="E171" s="125"/>
      <c r="F171" s="238" t="s">
        <v>806</v>
      </c>
      <c r="G171" s="239"/>
      <c r="H171" s="239"/>
      <c r="I171" s="239"/>
      <c r="K171" s="171">
        <v>38.64</v>
      </c>
      <c r="R171" s="126"/>
      <c r="T171" s="127"/>
      <c r="AA171" s="128"/>
      <c r="AT171" s="125" t="s">
        <v>196</v>
      </c>
      <c r="AU171" s="125" t="s">
        <v>93</v>
      </c>
      <c r="AV171" s="125" t="s">
        <v>93</v>
      </c>
      <c r="AW171" s="125" t="s">
        <v>103</v>
      </c>
      <c r="AX171" s="125" t="s">
        <v>19</v>
      </c>
      <c r="AY171" s="125" t="s">
        <v>126</v>
      </c>
    </row>
    <row r="172" spans="2:65" s="6" customFormat="1" ht="27" customHeight="1">
      <c r="B172" s="19"/>
      <c r="C172" s="113" t="s">
        <v>270</v>
      </c>
      <c r="D172" s="113" t="s">
        <v>127</v>
      </c>
      <c r="E172" s="114" t="s">
        <v>271</v>
      </c>
      <c r="F172" s="210" t="s">
        <v>272</v>
      </c>
      <c r="G172" s="211"/>
      <c r="H172" s="211"/>
      <c r="I172" s="211"/>
      <c r="J172" s="115" t="s">
        <v>232</v>
      </c>
      <c r="K172" s="170">
        <v>493</v>
      </c>
      <c r="L172" s="212"/>
      <c r="M172" s="211"/>
      <c r="N172" s="212">
        <f>ROUND($L$172*$K$172,2)</f>
        <v>0</v>
      </c>
      <c r="O172" s="211"/>
      <c r="P172" s="211"/>
      <c r="Q172" s="211"/>
      <c r="R172" s="20"/>
      <c r="T172" s="117"/>
      <c r="U172" s="26" t="s">
        <v>42</v>
      </c>
      <c r="V172" s="118">
        <v>0.133</v>
      </c>
      <c r="W172" s="118">
        <f>$V$172*$K$172</f>
        <v>65.569</v>
      </c>
      <c r="X172" s="118">
        <v>0</v>
      </c>
      <c r="Y172" s="118">
        <f>$X$172*$K$172</f>
        <v>0</v>
      </c>
      <c r="Z172" s="118">
        <v>0.013</v>
      </c>
      <c r="AA172" s="119">
        <f>$Z$172*$K$172</f>
        <v>6.409</v>
      </c>
      <c r="AR172" s="6" t="s">
        <v>140</v>
      </c>
      <c r="AT172" s="6" t="s">
        <v>127</v>
      </c>
      <c r="AU172" s="6" t="s">
        <v>93</v>
      </c>
      <c r="AY172" s="6" t="s">
        <v>126</v>
      </c>
      <c r="BE172" s="120">
        <f>IF($U$172="základní",$N$172,0)</f>
        <v>0</v>
      </c>
      <c r="BF172" s="120">
        <f>IF($U$172="snížená",$N$172,0)</f>
        <v>0</v>
      </c>
      <c r="BG172" s="120">
        <f>IF($U$172="zákl. přenesená",$N$172,0)</f>
        <v>0</v>
      </c>
      <c r="BH172" s="120">
        <f>IF($U$172="sníž. přenesená",$N$172,0)</f>
        <v>0</v>
      </c>
      <c r="BI172" s="120">
        <f>IF($U$172="nulová",$N$172,0)</f>
        <v>0</v>
      </c>
      <c r="BJ172" s="6" t="s">
        <v>19</v>
      </c>
      <c r="BK172" s="120">
        <f>ROUND($L$172*$K$172,2)</f>
        <v>0</v>
      </c>
      <c r="BL172" s="6" t="s">
        <v>140</v>
      </c>
      <c r="BM172" s="6" t="s">
        <v>273</v>
      </c>
    </row>
    <row r="173" spans="2:51" s="6" customFormat="1" ht="18.75" customHeight="1">
      <c r="B173" s="124"/>
      <c r="E173" s="125"/>
      <c r="F173" s="238" t="s">
        <v>807</v>
      </c>
      <c r="G173" s="239"/>
      <c r="H173" s="239"/>
      <c r="I173" s="239"/>
      <c r="K173" s="171">
        <v>493</v>
      </c>
      <c r="R173" s="126"/>
      <c r="T173" s="127"/>
      <c r="AA173" s="128"/>
      <c r="AT173" s="125" t="s">
        <v>196</v>
      </c>
      <c r="AU173" s="125" t="s">
        <v>93</v>
      </c>
      <c r="AV173" s="125" t="s">
        <v>93</v>
      </c>
      <c r="AW173" s="125" t="s">
        <v>103</v>
      </c>
      <c r="AX173" s="125" t="s">
        <v>19</v>
      </c>
      <c r="AY173" s="125" t="s">
        <v>126</v>
      </c>
    </row>
    <row r="174" spans="2:65" s="6" customFormat="1" ht="15.75" customHeight="1">
      <c r="B174" s="19"/>
      <c r="C174" s="113" t="s">
        <v>274</v>
      </c>
      <c r="D174" s="113" t="s">
        <v>127</v>
      </c>
      <c r="E174" s="114" t="s">
        <v>275</v>
      </c>
      <c r="F174" s="210" t="s">
        <v>276</v>
      </c>
      <c r="G174" s="211"/>
      <c r="H174" s="211"/>
      <c r="I174" s="211"/>
      <c r="J174" s="115" t="s">
        <v>232</v>
      </c>
      <c r="K174" s="170">
        <v>138</v>
      </c>
      <c r="L174" s="212"/>
      <c r="M174" s="211"/>
      <c r="N174" s="212">
        <f>ROUND($L$174*$K$174,2)</f>
        <v>0</v>
      </c>
      <c r="O174" s="211"/>
      <c r="P174" s="211"/>
      <c r="Q174" s="211"/>
      <c r="R174" s="20"/>
      <c r="T174" s="117"/>
      <c r="U174" s="26" t="s">
        <v>42</v>
      </c>
      <c r="V174" s="118">
        <v>0.443</v>
      </c>
      <c r="W174" s="118">
        <f>$V$174*$K$174</f>
        <v>61.134</v>
      </c>
      <c r="X174" s="118">
        <v>0</v>
      </c>
      <c r="Y174" s="118">
        <f>$X$174*$K$174</f>
        <v>0</v>
      </c>
      <c r="Z174" s="118">
        <v>0.037</v>
      </c>
      <c r="AA174" s="119">
        <f>$Z$174*$K$174</f>
        <v>5.106</v>
      </c>
      <c r="AR174" s="6" t="s">
        <v>140</v>
      </c>
      <c r="AT174" s="6" t="s">
        <v>127</v>
      </c>
      <c r="AU174" s="6" t="s">
        <v>93</v>
      </c>
      <c r="AY174" s="6" t="s">
        <v>126</v>
      </c>
      <c r="BE174" s="120">
        <f>IF($U$174="základní",$N$174,0)</f>
        <v>0</v>
      </c>
      <c r="BF174" s="120">
        <f>IF($U$174="snížená",$N$174,0)</f>
        <v>0</v>
      </c>
      <c r="BG174" s="120">
        <f>IF($U$174="zákl. přenesená",$N$174,0)</f>
        <v>0</v>
      </c>
      <c r="BH174" s="120">
        <f>IF($U$174="sníž. přenesená",$N$174,0)</f>
        <v>0</v>
      </c>
      <c r="BI174" s="120">
        <f>IF($U$174="nulová",$N$174,0)</f>
        <v>0</v>
      </c>
      <c r="BJ174" s="6" t="s">
        <v>19</v>
      </c>
      <c r="BK174" s="120">
        <f>ROUND($L$174*$K$174,2)</f>
        <v>0</v>
      </c>
      <c r="BL174" s="6" t="s">
        <v>140</v>
      </c>
      <c r="BM174" s="6" t="s">
        <v>277</v>
      </c>
    </row>
    <row r="175" spans="2:65" s="6" customFormat="1" ht="15.75" customHeight="1">
      <c r="B175" s="19"/>
      <c r="C175" s="113" t="s">
        <v>278</v>
      </c>
      <c r="D175" s="113" t="s">
        <v>127</v>
      </c>
      <c r="E175" s="114" t="s">
        <v>279</v>
      </c>
      <c r="F175" s="210" t="s">
        <v>280</v>
      </c>
      <c r="G175" s="211"/>
      <c r="H175" s="211"/>
      <c r="I175" s="211"/>
      <c r="J175" s="115" t="s">
        <v>232</v>
      </c>
      <c r="K175" s="170">
        <v>119.6</v>
      </c>
      <c r="L175" s="212"/>
      <c r="M175" s="211"/>
      <c r="N175" s="212">
        <f>ROUND($L$175*$K$175,2)</f>
        <v>0</v>
      </c>
      <c r="O175" s="211"/>
      <c r="P175" s="211"/>
      <c r="Q175" s="211"/>
      <c r="R175" s="20"/>
      <c r="T175" s="117"/>
      <c r="U175" s="26" t="s">
        <v>42</v>
      </c>
      <c r="V175" s="118">
        <v>0.493</v>
      </c>
      <c r="W175" s="118">
        <f>$V$175*$K$175</f>
        <v>58.962799999999994</v>
      </c>
      <c r="X175" s="118">
        <v>0</v>
      </c>
      <c r="Y175" s="118">
        <f>$X$175*$K$175</f>
        <v>0</v>
      </c>
      <c r="Z175" s="118">
        <v>0.063</v>
      </c>
      <c r="AA175" s="119">
        <f>$Z$175*$K$175</f>
        <v>7.5348</v>
      </c>
      <c r="AR175" s="6" t="s">
        <v>140</v>
      </c>
      <c r="AT175" s="6" t="s">
        <v>127</v>
      </c>
      <c r="AU175" s="6" t="s">
        <v>93</v>
      </c>
      <c r="AY175" s="6" t="s">
        <v>126</v>
      </c>
      <c r="BE175" s="120">
        <f>IF($U$175="základní",$N$175,0)</f>
        <v>0</v>
      </c>
      <c r="BF175" s="120">
        <f>IF($U$175="snížená",$N$175,0)</f>
        <v>0</v>
      </c>
      <c r="BG175" s="120">
        <f>IF($U$175="zákl. přenesená",$N$175,0)</f>
        <v>0</v>
      </c>
      <c r="BH175" s="120">
        <f>IF($U$175="sníž. přenesená",$N$175,0)</f>
        <v>0</v>
      </c>
      <c r="BI175" s="120">
        <f>IF($U$175="nulová",$N$175,0)</f>
        <v>0</v>
      </c>
      <c r="BJ175" s="6" t="s">
        <v>19</v>
      </c>
      <c r="BK175" s="120">
        <f>ROUND($L$175*$K$175,2)</f>
        <v>0</v>
      </c>
      <c r="BL175" s="6" t="s">
        <v>140</v>
      </c>
      <c r="BM175" s="6" t="s">
        <v>281</v>
      </c>
    </row>
    <row r="176" spans="2:65" s="6" customFormat="1" ht="13.5">
      <c r="B176" s="19"/>
      <c r="C176" s="113" t="s">
        <v>282</v>
      </c>
      <c r="D176" s="113" t="s">
        <v>127</v>
      </c>
      <c r="E176" s="114" t="s">
        <v>283</v>
      </c>
      <c r="F176" s="210" t="s">
        <v>284</v>
      </c>
      <c r="G176" s="211"/>
      <c r="H176" s="211"/>
      <c r="I176" s="211"/>
      <c r="J176" s="115" t="s">
        <v>184</v>
      </c>
      <c r="K176" s="170">
        <v>138</v>
      </c>
      <c r="L176" s="212"/>
      <c r="M176" s="211"/>
      <c r="N176" s="212">
        <f>ROUND($L$176*$K$176,2)</f>
        <v>0</v>
      </c>
      <c r="O176" s="211"/>
      <c r="P176" s="211"/>
      <c r="Q176" s="211"/>
      <c r="R176" s="20"/>
      <c r="T176" s="117"/>
      <c r="U176" s="26" t="s">
        <v>42</v>
      </c>
      <c r="V176" s="118">
        <v>0.03</v>
      </c>
      <c r="W176" s="118">
        <f>$V$176*$K$176</f>
        <v>4.14</v>
      </c>
      <c r="X176" s="118">
        <v>0</v>
      </c>
      <c r="Y176" s="118">
        <f>$X$176*$K$176</f>
        <v>0</v>
      </c>
      <c r="Z176" s="118">
        <v>0.004</v>
      </c>
      <c r="AA176" s="119">
        <f>$Z$176*$K$176</f>
        <v>0.552</v>
      </c>
      <c r="AR176" s="6" t="s">
        <v>140</v>
      </c>
      <c r="AT176" s="6" t="s">
        <v>127</v>
      </c>
      <c r="AU176" s="6" t="s">
        <v>93</v>
      </c>
      <c r="AY176" s="6" t="s">
        <v>126</v>
      </c>
      <c r="BE176" s="120">
        <f>IF($U$176="základní",$N$176,0)</f>
        <v>0</v>
      </c>
      <c r="BF176" s="120">
        <f>IF($U$176="snížená",$N$176,0)</f>
        <v>0</v>
      </c>
      <c r="BG176" s="120">
        <f>IF($U$176="zákl. přenesená",$N$176,0)</f>
        <v>0</v>
      </c>
      <c r="BH176" s="120">
        <f>IF($U$176="sníž. přenesená",$N$176,0)</f>
        <v>0</v>
      </c>
      <c r="BI176" s="120">
        <f>IF($U$176="nulová",$N$176,0)</f>
        <v>0</v>
      </c>
      <c r="BJ176" s="6" t="s">
        <v>19</v>
      </c>
      <c r="BK176" s="120">
        <f>ROUND($L$176*$K$176,2)</f>
        <v>0</v>
      </c>
      <c r="BL176" s="6" t="s">
        <v>140</v>
      </c>
      <c r="BM176" s="6" t="s">
        <v>285</v>
      </c>
    </row>
    <row r="177" spans="2:65" s="6" customFormat="1" ht="36" customHeight="1">
      <c r="B177" s="19"/>
      <c r="C177" s="113" t="s">
        <v>286</v>
      </c>
      <c r="D177" s="113" t="s">
        <v>127</v>
      </c>
      <c r="E177" s="114" t="s">
        <v>287</v>
      </c>
      <c r="F177" s="210" t="s">
        <v>288</v>
      </c>
      <c r="G177" s="211"/>
      <c r="H177" s="211"/>
      <c r="I177" s="211"/>
      <c r="J177" s="115" t="s">
        <v>184</v>
      </c>
      <c r="K177" s="170">
        <v>135.2</v>
      </c>
      <c r="L177" s="212"/>
      <c r="M177" s="211"/>
      <c r="N177" s="212">
        <f>ROUND($L$177*$K$177,2)</f>
        <v>0</v>
      </c>
      <c r="O177" s="211"/>
      <c r="P177" s="211"/>
      <c r="Q177" s="211"/>
      <c r="R177" s="20"/>
      <c r="T177" s="117"/>
      <c r="U177" s="26" t="s">
        <v>42</v>
      </c>
      <c r="V177" s="118">
        <v>0.03</v>
      </c>
      <c r="W177" s="118">
        <f>$V$177*$K$177</f>
        <v>4.055999999999999</v>
      </c>
      <c r="X177" s="118">
        <v>0</v>
      </c>
      <c r="Y177" s="118">
        <f>$X$177*$K$177</f>
        <v>0</v>
      </c>
      <c r="Z177" s="118">
        <v>0.004</v>
      </c>
      <c r="AA177" s="119">
        <f>$Z$177*$K$177</f>
        <v>0.5408</v>
      </c>
      <c r="AR177" s="6" t="s">
        <v>140</v>
      </c>
      <c r="AT177" s="6" t="s">
        <v>127</v>
      </c>
      <c r="AU177" s="6" t="s">
        <v>93</v>
      </c>
      <c r="AY177" s="6" t="s">
        <v>126</v>
      </c>
      <c r="BE177" s="120">
        <f>IF($U$177="základní",$N$177,0)</f>
        <v>0</v>
      </c>
      <c r="BF177" s="120">
        <f>IF($U$177="snížená",$N$177,0)</f>
        <v>0</v>
      </c>
      <c r="BG177" s="120">
        <f>IF($U$177="zákl. přenesená",$N$177,0)</f>
        <v>0</v>
      </c>
      <c r="BH177" s="120">
        <f>IF($U$177="sníž. přenesená",$N$177,0)</f>
        <v>0</v>
      </c>
      <c r="BI177" s="120">
        <f>IF($U$177="nulová",$N$177,0)</f>
        <v>0</v>
      </c>
      <c r="BJ177" s="6" t="s">
        <v>19</v>
      </c>
      <c r="BK177" s="120">
        <f>ROUND($L$177*$K$177,2)</f>
        <v>0</v>
      </c>
      <c r="BL177" s="6" t="s">
        <v>140</v>
      </c>
      <c r="BM177" s="6" t="s">
        <v>289</v>
      </c>
    </row>
    <row r="178" spans="2:51" s="6" customFormat="1" ht="18.75" customHeight="1">
      <c r="B178" s="124"/>
      <c r="E178" s="125"/>
      <c r="F178" s="238" t="s">
        <v>802</v>
      </c>
      <c r="G178" s="239"/>
      <c r="H178" s="239"/>
      <c r="I178" s="239"/>
      <c r="K178" s="171">
        <v>135.2</v>
      </c>
      <c r="R178" s="126"/>
      <c r="T178" s="127"/>
      <c r="AA178" s="128"/>
      <c r="AT178" s="125" t="s">
        <v>196</v>
      </c>
      <c r="AU178" s="125" t="s">
        <v>93</v>
      </c>
      <c r="AV178" s="125" t="s">
        <v>93</v>
      </c>
      <c r="AW178" s="125" t="s">
        <v>103</v>
      </c>
      <c r="AX178" s="125" t="s">
        <v>19</v>
      </c>
      <c r="AY178" s="125" t="s">
        <v>126</v>
      </c>
    </row>
    <row r="179" spans="2:65" s="6" customFormat="1" ht="33.75" customHeight="1">
      <c r="B179" s="19"/>
      <c r="C179" s="113" t="s">
        <v>290</v>
      </c>
      <c r="D179" s="113" t="s">
        <v>127</v>
      </c>
      <c r="E179" s="114" t="s">
        <v>291</v>
      </c>
      <c r="F179" s="210" t="s">
        <v>292</v>
      </c>
      <c r="G179" s="211"/>
      <c r="H179" s="211"/>
      <c r="I179" s="211"/>
      <c r="J179" s="115" t="s">
        <v>184</v>
      </c>
      <c r="K179" s="170">
        <v>13.9</v>
      </c>
      <c r="L179" s="212"/>
      <c r="M179" s="211"/>
      <c r="N179" s="212">
        <f>ROUND($L$179*$K$179,2)</f>
        <v>0</v>
      </c>
      <c r="O179" s="211"/>
      <c r="P179" s="211"/>
      <c r="Q179" s="211"/>
      <c r="R179" s="20"/>
      <c r="T179" s="117"/>
      <c r="U179" s="26" t="s">
        <v>42</v>
      </c>
      <c r="V179" s="118">
        <v>0.26</v>
      </c>
      <c r="W179" s="118">
        <f>$V$179*$K$179</f>
        <v>3.6140000000000003</v>
      </c>
      <c r="X179" s="118">
        <v>0</v>
      </c>
      <c r="Y179" s="118">
        <f>$X$179*$K$179</f>
        <v>0</v>
      </c>
      <c r="Z179" s="118">
        <v>0.046</v>
      </c>
      <c r="AA179" s="119">
        <f>$Z$179*$K$179</f>
        <v>0.6394</v>
      </c>
      <c r="AR179" s="6" t="s">
        <v>140</v>
      </c>
      <c r="AT179" s="6" t="s">
        <v>127</v>
      </c>
      <c r="AU179" s="6" t="s">
        <v>93</v>
      </c>
      <c r="AY179" s="6" t="s">
        <v>126</v>
      </c>
      <c r="BE179" s="120">
        <f>IF($U$179="základní",$N$179,0)</f>
        <v>0</v>
      </c>
      <c r="BF179" s="120">
        <f>IF($U$179="snížená",$N$179,0)</f>
        <v>0</v>
      </c>
      <c r="BG179" s="120">
        <f>IF($U$179="zákl. přenesená",$N$179,0)</f>
        <v>0</v>
      </c>
      <c r="BH179" s="120">
        <f>IF($U$179="sníž. přenesená",$N$179,0)</f>
        <v>0</v>
      </c>
      <c r="BI179" s="120">
        <f>IF($U$179="nulová",$N$179,0)</f>
        <v>0</v>
      </c>
      <c r="BJ179" s="6" t="s">
        <v>19</v>
      </c>
      <c r="BK179" s="120">
        <f>ROUND($L$179*$K$179,2)</f>
        <v>0</v>
      </c>
      <c r="BL179" s="6" t="s">
        <v>140</v>
      </c>
      <c r="BM179" s="6" t="s">
        <v>293</v>
      </c>
    </row>
    <row r="180" spans="2:51" s="6" customFormat="1" ht="18.75" customHeight="1">
      <c r="B180" s="124"/>
      <c r="E180" s="125"/>
      <c r="F180" s="238" t="s">
        <v>808</v>
      </c>
      <c r="G180" s="239"/>
      <c r="H180" s="239"/>
      <c r="I180" s="239"/>
      <c r="K180" s="171">
        <v>13.9</v>
      </c>
      <c r="R180" s="126"/>
      <c r="T180" s="127"/>
      <c r="AA180" s="128"/>
      <c r="AT180" s="125" t="s">
        <v>196</v>
      </c>
      <c r="AU180" s="125" t="s">
        <v>93</v>
      </c>
      <c r="AV180" s="125" t="s">
        <v>93</v>
      </c>
      <c r="AW180" s="125" t="s">
        <v>103</v>
      </c>
      <c r="AX180" s="125" t="s">
        <v>19</v>
      </c>
      <c r="AY180" s="125" t="s">
        <v>126</v>
      </c>
    </row>
    <row r="181" spans="2:63" s="103" customFormat="1" ht="30.75" customHeight="1">
      <c r="B181" s="104"/>
      <c r="D181" s="112" t="s">
        <v>161</v>
      </c>
      <c r="E181" s="112"/>
      <c r="F181" s="112"/>
      <c r="G181" s="112"/>
      <c r="H181" s="112"/>
      <c r="I181" s="112"/>
      <c r="J181" s="112"/>
      <c r="K181" s="169"/>
      <c r="L181" s="112"/>
      <c r="M181" s="112"/>
      <c r="N181" s="225">
        <f>$BK$181</f>
        <v>0</v>
      </c>
      <c r="O181" s="224"/>
      <c r="P181" s="224"/>
      <c r="Q181" s="224"/>
      <c r="R181" s="107"/>
      <c r="T181" s="108"/>
      <c r="W181" s="109">
        <f>SUM($W$182:$W$185)</f>
        <v>404.7375895</v>
      </c>
      <c r="Y181" s="109">
        <f>SUM($Y$182:$Y$185)</f>
        <v>0</v>
      </c>
      <c r="AA181" s="110">
        <f>SUM($AA$182:$AA$185)</f>
        <v>0</v>
      </c>
      <c r="AR181" s="106" t="s">
        <v>19</v>
      </c>
      <c r="AT181" s="106" t="s">
        <v>76</v>
      </c>
      <c r="AU181" s="106" t="s">
        <v>19</v>
      </c>
      <c r="AY181" s="106" t="s">
        <v>126</v>
      </c>
      <c r="BK181" s="111">
        <f>SUM($BK$182:$BK$185)</f>
        <v>0</v>
      </c>
    </row>
    <row r="182" spans="2:65" s="6" customFormat="1" ht="27" customHeight="1">
      <c r="B182" s="19"/>
      <c r="C182" s="113" t="s">
        <v>294</v>
      </c>
      <c r="D182" s="113" t="s">
        <v>127</v>
      </c>
      <c r="E182" s="114" t="s">
        <v>295</v>
      </c>
      <c r="F182" s="210" t="s">
        <v>296</v>
      </c>
      <c r="G182" s="211"/>
      <c r="H182" s="211"/>
      <c r="I182" s="211"/>
      <c r="J182" s="115" t="s">
        <v>297</v>
      </c>
      <c r="K182" s="170">
        <v>57.3689</v>
      </c>
      <c r="L182" s="212"/>
      <c r="M182" s="211"/>
      <c r="N182" s="242">
        <f>ROUND($L$182*$K$182,2)</f>
        <v>0</v>
      </c>
      <c r="O182" s="243"/>
      <c r="P182" s="243"/>
      <c r="Q182" s="243"/>
      <c r="R182" s="20"/>
      <c r="T182" s="117"/>
      <c r="U182" s="26" t="s">
        <v>42</v>
      </c>
      <c r="V182" s="118">
        <v>6.68</v>
      </c>
      <c r="W182" s="118">
        <f>$V$182*$K$182</f>
        <v>383.224252</v>
      </c>
      <c r="X182" s="118">
        <v>0</v>
      </c>
      <c r="Y182" s="118">
        <f>$X$182*$K$182</f>
        <v>0</v>
      </c>
      <c r="Z182" s="118">
        <v>0</v>
      </c>
      <c r="AA182" s="119">
        <f>$Z$182*$K$182</f>
        <v>0</v>
      </c>
      <c r="AR182" s="6" t="s">
        <v>140</v>
      </c>
      <c r="AT182" s="6" t="s">
        <v>127</v>
      </c>
      <c r="AU182" s="6" t="s">
        <v>93</v>
      </c>
      <c r="AY182" s="6" t="s">
        <v>126</v>
      </c>
      <c r="BE182" s="120">
        <f>IF($U$182="základní",$N$182,0)</f>
        <v>0</v>
      </c>
      <c r="BF182" s="120">
        <f>IF($U$182="snížená",$N$182,0)</f>
        <v>0</v>
      </c>
      <c r="BG182" s="120">
        <f>IF($U$182="zákl. přenesená",$N$182,0)</f>
        <v>0</v>
      </c>
      <c r="BH182" s="120">
        <f>IF($U$182="sníž. přenesená",$N$182,0)</f>
        <v>0</v>
      </c>
      <c r="BI182" s="120">
        <f>IF($U$182="nulová",$N$182,0)</f>
        <v>0</v>
      </c>
      <c r="BJ182" s="6" t="s">
        <v>19</v>
      </c>
      <c r="BK182" s="120">
        <f>ROUND($L$182*$K$182,2)</f>
        <v>0</v>
      </c>
      <c r="BL182" s="6" t="s">
        <v>140</v>
      </c>
      <c r="BM182" s="6" t="s">
        <v>298</v>
      </c>
    </row>
    <row r="183" spans="2:65" s="6" customFormat="1" ht="27" customHeight="1">
      <c r="B183" s="19"/>
      <c r="C183" s="113" t="s">
        <v>299</v>
      </c>
      <c r="D183" s="113" t="s">
        <v>127</v>
      </c>
      <c r="E183" s="114" t="s">
        <v>300</v>
      </c>
      <c r="F183" s="210" t="s">
        <v>301</v>
      </c>
      <c r="G183" s="211"/>
      <c r="H183" s="211"/>
      <c r="I183" s="211"/>
      <c r="J183" s="115" t="s">
        <v>297</v>
      </c>
      <c r="K183" s="170">
        <v>1147.378</v>
      </c>
      <c r="L183" s="212"/>
      <c r="M183" s="211"/>
      <c r="N183" s="212">
        <f>ROUND($L$183*$K$183,2)</f>
        <v>0</v>
      </c>
      <c r="O183" s="211"/>
      <c r="P183" s="211"/>
      <c r="Q183" s="211"/>
      <c r="R183" s="20"/>
      <c r="T183" s="117"/>
      <c r="U183" s="26" t="s">
        <v>42</v>
      </c>
      <c r="V183" s="118">
        <v>0.006</v>
      </c>
      <c r="W183" s="118">
        <f>$V$183*$K$183</f>
        <v>6.884268</v>
      </c>
      <c r="X183" s="118">
        <v>0</v>
      </c>
      <c r="Y183" s="118">
        <f>$X$183*$K$183</f>
        <v>0</v>
      </c>
      <c r="Z183" s="118">
        <v>0</v>
      </c>
      <c r="AA183" s="119">
        <f>$Z$183*$K$183</f>
        <v>0</v>
      </c>
      <c r="AR183" s="6" t="s">
        <v>140</v>
      </c>
      <c r="AT183" s="6" t="s">
        <v>127</v>
      </c>
      <c r="AU183" s="6" t="s">
        <v>93</v>
      </c>
      <c r="AY183" s="6" t="s">
        <v>126</v>
      </c>
      <c r="BE183" s="120">
        <f>IF($U$183="základní",$N$183,0)</f>
        <v>0</v>
      </c>
      <c r="BF183" s="120">
        <f>IF($U$183="snížená",$N$183,0)</f>
        <v>0</v>
      </c>
      <c r="BG183" s="120">
        <f>IF($U$183="zákl. přenesená",$N$183,0)</f>
        <v>0</v>
      </c>
      <c r="BH183" s="120">
        <f>IF($U$183="sníž. přenesená",$N$183,0)</f>
        <v>0</v>
      </c>
      <c r="BI183" s="120">
        <f>IF($U$183="nulová",$N$183,0)</f>
        <v>0</v>
      </c>
      <c r="BJ183" s="6" t="s">
        <v>19</v>
      </c>
      <c r="BK183" s="120">
        <f>ROUND($L$183*$K$183,2)</f>
        <v>0</v>
      </c>
      <c r="BL183" s="6" t="s">
        <v>140</v>
      </c>
      <c r="BM183" s="6" t="s">
        <v>302</v>
      </c>
    </row>
    <row r="184" spans="2:65" s="6" customFormat="1" ht="27" customHeight="1">
      <c r="B184" s="19"/>
      <c r="C184" s="113" t="s">
        <v>303</v>
      </c>
      <c r="D184" s="113" t="s">
        <v>127</v>
      </c>
      <c r="E184" s="114" t="s">
        <v>304</v>
      </c>
      <c r="F184" s="210" t="s">
        <v>305</v>
      </c>
      <c r="G184" s="211"/>
      <c r="H184" s="211"/>
      <c r="I184" s="211"/>
      <c r="J184" s="115" t="s">
        <v>297</v>
      </c>
      <c r="K184" s="170">
        <v>57.3689</v>
      </c>
      <c r="L184" s="212"/>
      <c r="M184" s="211"/>
      <c r="N184" s="212">
        <f>ROUND($L$184*$K$184,2)</f>
        <v>0</v>
      </c>
      <c r="O184" s="211"/>
      <c r="P184" s="211"/>
      <c r="Q184" s="211"/>
      <c r="R184" s="20"/>
      <c r="T184" s="117"/>
      <c r="U184" s="26" t="s">
        <v>42</v>
      </c>
      <c r="V184" s="118">
        <v>0.255</v>
      </c>
      <c r="W184" s="118">
        <f>$V$184*$K$184</f>
        <v>14.6290695</v>
      </c>
      <c r="X184" s="118">
        <v>0</v>
      </c>
      <c r="Y184" s="118">
        <f>$X$184*$K$184</f>
        <v>0</v>
      </c>
      <c r="Z184" s="118">
        <v>0</v>
      </c>
      <c r="AA184" s="119">
        <f>$Z$184*$K$184</f>
        <v>0</v>
      </c>
      <c r="AR184" s="6" t="s">
        <v>140</v>
      </c>
      <c r="AT184" s="6" t="s">
        <v>127</v>
      </c>
      <c r="AU184" s="6" t="s">
        <v>93</v>
      </c>
      <c r="AY184" s="6" t="s">
        <v>126</v>
      </c>
      <c r="BE184" s="120">
        <f>IF($U$184="základní",$N$184,0)</f>
        <v>0</v>
      </c>
      <c r="BF184" s="120">
        <f>IF($U$184="snížená",$N$184,0)</f>
        <v>0</v>
      </c>
      <c r="BG184" s="120">
        <f>IF($U$184="zákl. přenesená",$N$184,0)</f>
        <v>0</v>
      </c>
      <c r="BH184" s="120">
        <f>IF($U$184="sníž. přenesená",$N$184,0)</f>
        <v>0</v>
      </c>
      <c r="BI184" s="120">
        <f>IF($U$184="nulová",$N$184,0)</f>
        <v>0</v>
      </c>
      <c r="BJ184" s="6" t="s">
        <v>19</v>
      </c>
      <c r="BK184" s="120">
        <f>ROUND($L$184*$K$184,2)</f>
        <v>0</v>
      </c>
      <c r="BL184" s="6" t="s">
        <v>140</v>
      </c>
      <c r="BM184" s="6" t="s">
        <v>306</v>
      </c>
    </row>
    <row r="185" spans="2:65" s="6" customFormat="1" ht="27" customHeight="1">
      <c r="B185" s="19"/>
      <c r="C185" s="113" t="s">
        <v>307</v>
      </c>
      <c r="D185" s="113" t="s">
        <v>127</v>
      </c>
      <c r="E185" s="114" t="s">
        <v>308</v>
      </c>
      <c r="F185" s="210" t="s">
        <v>309</v>
      </c>
      <c r="G185" s="211"/>
      <c r="H185" s="211"/>
      <c r="I185" s="211"/>
      <c r="J185" s="115" t="s">
        <v>297</v>
      </c>
      <c r="K185" s="170">
        <v>57.3689</v>
      </c>
      <c r="L185" s="212"/>
      <c r="M185" s="211"/>
      <c r="N185" s="212">
        <f>ROUND($L$185*$K$185,2)</f>
        <v>0</v>
      </c>
      <c r="O185" s="211"/>
      <c r="P185" s="211"/>
      <c r="Q185" s="211"/>
      <c r="R185" s="20"/>
      <c r="T185" s="117"/>
      <c r="U185" s="26" t="s">
        <v>42</v>
      </c>
      <c r="V185" s="118">
        <v>0</v>
      </c>
      <c r="W185" s="118">
        <f>$V$185*$K$185</f>
        <v>0</v>
      </c>
      <c r="X185" s="118">
        <v>0</v>
      </c>
      <c r="Y185" s="118">
        <f>$X$185*$K$185</f>
        <v>0</v>
      </c>
      <c r="Z185" s="118">
        <v>0</v>
      </c>
      <c r="AA185" s="119">
        <f>$Z$185*$K$185</f>
        <v>0</v>
      </c>
      <c r="AR185" s="6" t="s">
        <v>140</v>
      </c>
      <c r="AT185" s="6" t="s">
        <v>127</v>
      </c>
      <c r="AU185" s="6" t="s">
        <v>93</v>
      </c>
      <c r="AY185" s="6" t="s">
        <v>126</v>
      </c>
      <c r="BE185" s="120">
        <f>IF($U$185="základní",$N$185,0)</f>
        <v>0</v>
      </c>
      <c r="BF185" s="120">
        <f>IF($U$185="snížená",$N$185,0)</f>
        <v>0</v>
      </c>
      <c r="BG185" s="120">
        <f>IF($U$185="zákl. přenesená",$N$185,0)</f>
        <v>0</v>
      </c>
      <c r="BH185" s="120">
        <f>IF($U$185="sníž. přenesená",$N$185,0)</f>
        <v>0</v>
      </c>
      <c r="BI185" s="120">
        <f>IF($U$185="nulová",$N$185,0)</f>
        <v>0</v>
      </c>
      <c r="BJ185" s="6" t="s">
        <v>19</v>
      </c>
      <c r="BK185" s="120">
        <f>ROUND($L$185*$K$185,2)</f>
        <v>0</v>
      </c>
      <c r="BL185" s="6" t="s">
        <v>140</v>
      </c>
      <c r="BM185" s="6" t="s">
        <v>310</v>
      </c>
    </row>
    <row r="186" spans="2:63" s="103" customFormat="1" ht="30.75" customHeight="1">
      <c r="B186" s="104"/>
      <c r="D186" s="112" t="s">
        <v>162</v>
      </c>
      <c r="E186" s="112"/>
      <c r="F186" s="112"/>
      <c r="G186" s="112"/>
      <c r="H186" s="112"/>
      <c r="I186" s="112"/>
      <c r="J186" s="112"/>
      <c r="K186" s="169"/>
      <c r="L186" s="112"/>
      <c r="M186" s="112"/>
      <c r="N186" s="225">
        <f>$BK$186</f>
        <v>0</v>
      </c>
      <c r="O186" s="224"/>
      <c r="P186" s="224"/>
      <c r="Q186" s="224"/>
      <c r="R186" s="107"/>
      <c r="T186" s="108"/>
      <c r="W186" s="109">
        <f>$W$187</f>
        <v>44.723454</v>
      </c>
      <c r="Y186" s="109">
        <f>$Y$187</f>
        <v>0</v>
      </c>
      <c r="AA186" s="110">
        <f>$AA$187</f>
        <v>0</v>
      </c>
      <c r="AR186" s="106" t="s">
        <v>19</v>
      </c>
      <c r="AT186" s="106" t="s">
        <v>76</v>
      </c>
      <c r="AU186" s="106" t="s">
        <v>19</v>
      </c>
      <c r="AY186" s="106" t="s">
        <v>126</v>
      </c>
      <c r="BK186" s="111">
        <f>$BK$187</f>
        <v>0</v>
      </c>
    </row>
    <row r="187" spans="2:65" s="6" customFormat="1" ht="15.75" customHeight="1">
      <c r="B187" s="19"/>
      <c r="C187" s="113" t="s">
        <v>311</v>
      </c>
      <c r="D187" s="113" t="s">
        <v>127</v>
      </c>
      <c r="E187" s="114" t="s">
        <v>312</v>
      </c>
      <c r="F187" s="210" t="s">
        <v>313</v>
      </c>
      <c r="G187" s="211"/>
      <c r="H187" s="211"/>
      <c r="I187" s="211"/>
      <c r="J187" s="115" t="s">
        <v>297</v>
      </c>
      <c r="K187" s="170">
        <v>10.072849999999999</v>
      </c>
      <c r="L187" s="212"/>
      <c r="M187" s="211"/>
      <c r="N187" s="212">
        <f>ROUND($L$187*$K$187,2)</f>
        <v>0</v>
      </c>
      <c r="O187" s="211"/>
      <c r="P187" s="211"/>
      <c r="Q187" s="211"/>
      <c r="R187" s="20"/>
      <c r="T187" s="117"/>
      <c r="U187" s="26" t="s">
        <v>42</v>
      </c>
      <c r="V187" s="118">
        <v>4.44</v>
      </c>
      <c r="W187" s="118">
        <f>$V$187*$K$187</f>
        <v>44.723454</v>
      </c>
      <c r="X187" s="118">
        <v>0</v>
      </c>
      <c r="Y187" s="118">
        <f>$X$187*$K$187</f>
        <v>0</v>
      </c>
      <c r="Z187" s="118">
        <v>0</v>
      </c>
      <c r="AA187" s="119">
        <f>$Z$187*$K$187</f>
        <v>0</v>
      </c>
      <c r="AR187" s="6" t="s">
        <v>140</v>
      </c>
      <c r="AT187" s="6" t="s">
        <v>127</v>
      </c>
      <c r="AU187" s="6" t="s">
        <v>93</v>
      </c>
      <c r="AY187" s="6" t="s">
        <v>126</v>
      </c>
      <c r="BE187" s="120">
        <f>IF($U$187="základní",$N$187,0)</f>
        <v>0</v>
      </c>
      <c r="BF187" s="120">
        <f>IF($U$187="snížená",$N$187,0)</f>
        <v>0</v>
      </c>
      <c r="BG187" s="120">
        <f>IF($U$187="zákl. přenesená",$N$187,0)</f>
        <v>0</v>
      </c>
      <c r="BH187" s="120">
        <f>IF($U$187="sníž. přenesená",$N$187,0)</f>
        <v>0</v>
      </c>
      <c r="BI187" s="120">
        <f>IF($U$187="nulová",$N$187,0)</f>
        <v>0</v>
      </c>
      <c r="BJ187" s="6" t="s">
        <v>19</v>
      </c>
      <c r="BK187" s="120">
        <f>ROUND($L$187*$K$187,2)</f>
        <v>0</v>
      </c>
      <c r="BL187" s="6" t="s">
        <v>140</v>
      </c>
      <c r="BM187" s="6" t="s">
        <v>314</v>
      </c>
    </row>
    <row r="188" spans="2:63" s="103" customFormat="1" ht="37.5" customHeight="1">
      <c r="B188" s="104"/>
      <c r="D188" s="105" t="s">
        <v>163</v>
      </c>
      <c r="E188" s="105"/>
      <c r="F188" s="105"/>
      <c r="G188" s="105"/>
      <c r="H188" s="105"/>
      <c r="I188" s="105"/>
      <c r="J188" s="105"/>
      <c r="K188" s="168"/>
      <c r="L188" s="105"/>
      <c r="M188" s="105"/>
      <c r="N188" s="223">
        <f>$BK$188</f>
        <v>0</v>
      </c>
      <c r="O188" s="224"/>
      <c r="P188" s="224"/>
      <c r="Q188" s="224"/>
      <c r="R188" s="107"/>
      <c r="T188" s="108"/>
      <c r="W188" s="109">
        <f>$W$189+$W$201+$W$218+$W$251+$W$256+$W$263+$W$271+$W$283+$W$286+$W$296+$W$315+$W$331+$W$335+$W$346+$W$348+$W$369+$W$388</f>
        <v>1992.6998613</v>
      </c>
      <c r="Y188" s="109">
        <f>$Y$189+$Y$201+$Y$218+$Y$251+$Y$256+$Y$263+$Y$271+$Y$283+$Y$286+$Y$296+$Y$315+$Y$331+$Y$335+$Y$346+$Y$348+$Y$369+$Y$388</f>
        <v>15.134800259999999</v>
      </c>
      <c r="AA188" s="110">
        <f>$AA$189+$AA$201+$AA$218+$AA$251+$AA$256+$AA$263+$AA$271+$AA$283+$AA$286+$AA$296+$AA$315+$AA$331+$AA$335+$AA$346+$AA$348+$AA$369+$AA$388</f>
        <v>12.635185</v>
      </c>
      <c r="AR188" s="106" t="s">
        <v>93</v>
      </c>
      <c r="AT188" s="106" t="s">
        <v>76</v>
      </c>
      <c r="AU188" s="106" t="s">
        <v>77</v>
      </c>
      <c r="AY188" s="106" t="s">
        <v>126</v>
      </c>
      <c r="BK188" s="111">
        <f>$BK$189+$BK$201+$BK$218+$BK$251+$BK$256+$BK$263+$BK$271+$BK$283+$BK$286+$BK$296+$BK$315+$BK$331+$BK$335+$BK$346+$BK$348+$BK$369+$BK$388</f>
        <v>0</v>
      </c>
    </row>
    <row r="189" spans="2:63" s="103" customFormat="1" ht="21" customHeight="1">
      <c r="B189" s="104"/>
      <c r="D189" s="112" t="s">
        <v>164</v>
      </c>
      <c r="E189" s="112"/>
      <c r="F189" s="112"/>
      <c r="G189" s="112"/>
      <c r="H189" s="112"/>
      <c r="I189" s="112"/>
      <c r="J189" s="112"/>
      <c r="K189" s="169"/>
      <c r="L189" s="112"/>
      <c r="M189" s="112"/>
      <c r="N189" s="225">
        <f>$BK$189</f>
        <v>0</v>
      </c>
      <c r="O189" s="224"/>
      <c r="P189" s="224"/>
      <c r="Q189" s="224"/>
      <c r="R189" s="107"/>
      <c r="T189" s="108"/>
      <c r="W189" s="109">
        <f>SUM($W$190:$W$200)</f>
        <v>202.4984745</v>
      </c>
      <c r="Y189" s="109">
        <f>SUM($Y$190:$Y$200)</f>
        <v>0.17595</v>
      </c>
      <c r="AA189" s="110">
        <f>SUM($AA$190:$AA$200)</f>
        <v>0.02961</v>
      </c>
      <c r="AR189" s="106" t="s">
        <v>93</v>
      </c>
      <c r="AT189" s="106" t="s">
        <v>76</v>
      </c>
      <c r="AU189" s="106" t="s">
        <v>19</v>
      </c>
      <c r="AY189" s="106" t="s">
        <v>126</v>
      </c>
      <c r="BK189" s="111">
        <f>SUM($BK$190:$BK$200)</f>
        <v>0</v>
      </c>
    </row>
    <row r="190" spans="2:65" s="6" customFormat="1" ht="27" customHeight="1">
      <c r="B190" s="19"/>
      <c r="C190" s="113" t="s">
        <v>315</v>
      </c>
      <c r="D190" s="113" t="s">
        <v>127</v>
      </c>
      <c r="E190" s="114" t="s">
        <v>316</v>
      </c>
      <c r="F190" s="210" t="s">
        <v>317</v>
      </c>
      <c r="G190" s="211"/>
      <c r="H190" s="211"/>
      <c r="I190" s="211"/>
      <c r="J190" s="115" t="s">
        <v>232</v>
      </c>
      <c r="K190" s="170">
        <v>114.99999999999999</v>
      </c>
      <c r="L190" s="212"/>
      <c r="M190" s="211"/>
      <c r="N190" s="212">
        <f>ROUND($L$190*$K$190,2)</f>
        <v>0</v>
      </c>
      <c r="O190" s="211"/>
      <c r="P190" s="211"/>
      <c r="Q190" s="211"/>
      <c r="R190" s="20"/>
      <c r="T190" s="117"/>
      <c r="U190" s="26" t="s">
        <v>42</v>
      </c>
      <c r="V190" s="118">
        <v>0.831</v>
      </c>
      <c r="W190" s="118">
        <f>$V$190*$K$190</f>
        <v>95.56499999999998</v>
      </c>
      <c r="X190" s="118">
        <v>0.0009</v>
      </c>
      <c r="Y190" s="118">
        <f>$X$190*$K$190</f>
        <v>0.10349999999999998</v>
      </c>
      <c r="Z190" s="118">
        <v>0</v>
      </c>
      <c r="AA190" s="119">
        <f>$Z$190*$K$190</f>
        <v>0</v>
      </c>
      <c r="AR190" s="6" t="s">
        <v>243</v>
      </c>
      <c r="AT190" s="6" t="s">
        <v>127</v>
      </c>
      <c r="AU190" s="6" t="s">
        <v>93</v>
      </c>
      <c r="AY190" s="6" t="s">
        <v>126</v>
      </c>
      <c r="BE190" s="120">
        <f>IF($U$190="základní",$N$190,0)</f>
        <v>0</v>
      </c>
      <c r="BF190" s="120">
        <f>IF($U$190="snížená",$N$190,0)</f>
        <v>0</v>
      </c>
      <c r="BG190" s="120">
        <f>IF($U$190="zákl. přenesená",$N$190,0)</f>
        <v>0</v>
      </c>
      <c r="BH190" s="120">
        <f>IF($U$190="sníž. přenesená",$N$190,0)</f>
        <v>0</v>
      </c>
      <c r="BI190" s="120">
        <f>IF($U$190="nulová",$N$190,0)</f>
        <v>0</v>
      </c>
      <c r="BJ190" s="6" t="s">
        <v>19</v>
      </c>
      <c r="BK190" s="120">
        <f>ROUND($L$190*$K$190,2)</f>
        <v>0</v>
      </c>
      <c r="BL190" s="6" t="s">
        <v>243</v>
      </c>
      <c r="BM190" s="6" t="s">
        <v>318</v>
      </c>
    </row>
    <row r="191" spans="2:65" s="6" customFormat="1" ht="27" customHeight="1">
      <c r="B191" s="19"/>
      <c r="C191" s="113" t="s">
        <v>319</v>
      </c>
      <c r="D191" s="113" t="s">
        <v>127</v>
      </c>
      <c r="E191" s="114" t="s">
        <v>320</v>
      </c>
      <c r="F191" s="210" t="s">
        <v>321</v>
      </c>
      <c r="G191" s="211"/>
      <c r="H191" s="211"/>
      <c r="I191" s="211"/>
      <c r="J191" s="115" t="s">
        <v>232</v>
      </c>
      <c r="K191" s="170">
        <v>114.99999999999999</v>
      </c>
      <c r="L191" s="212"/>
      <c r="M191" s="211"/>
      <c r="N191" s="212">
        <f>ROUND($L$191*$K$191,2)</f>
        <v>0</v>
      </c>
      <c r="O191" s="211"/>
      <c r="P191" s="211"/>
      <c r="Q191" s="211"/>
      <c r="R191" s="20"/>
      <c r="T191" s="117"/>
      <c r="U191" s="26" t="s">
        <v>42</v>
      </c>
      <c r="V191" s="118">
        <v>0.797</v>
      </c>
      <c r="W191" s="118">
        <f>$V$191*$K$191</f>
        <v>91.65499999999999</v>
      </c>
      <c r="X191" s="118">
        <v>0.00057</v>
      </c>
      <c r="Y191" s="118">
        <f>$X$191*$K$191</f>
        <v>0.06554999999999998</v>
      </c>
      <c r="Z191" s="118">
        <v>0</v>
      </c>
      <c r="AA191" s="119">
        <f>$Z$191*$K$191</f>
        <v>0</v>
      </c>
      <c r="AR191" s="6" t="s">
        <v>243</v>
      </c>
      <c r="AT191" s="6" t="s">
        <v>127</v>
      </c>
      <c r="AU191" s="6" t="s">
        <v>93</v>
      </c>
      <c r="AY191" s="6" t="s">
        <v>126</v>
      </c>
      <c r="BE191" s="120">
        <f>IF($U$191="základní",$N$191,0)</f>
        <v>0</v>
      </c>
      <c r="BF191" s="120">
        <f>IF($U$191="snížená",$N$191,0)</f>
        <v>0</v>
      </c>
      <c r="BG191" s="120">
        <f>IF($U$191="zákl. přenesená",$N$191,0)</f>
        <v>0</v>
      </c>
      <c r="BH191" s="120">
        <f>IF($U$191="sníž. přenesená",$N$191,0)</f>
        <v>0</v>
      </c>
      <c r="BI191" s="120">
        <f>IF($U$191="nulová",$N$191,0)</f>
        <v>0</v>
      </c>
      <c r="BJ191" s="6" t="s">
        <v>19</v>
      </c>
      <c r="BK191" s="120">
        <f>ROUND($L$191*$K$191,2)</f>
        <v>0</v>
      </c>
      <c r="BL191" s="6" t="s">
        <v>243</v>
      </c>
      <c r="BM191" s="6" t="s">
        <v>322</v>
      </c>
    </row>
    <row r="192" spans="2:65" s="6" customFormat="1" ht="15.75" customHeight="1">
      <c r="B192" s="19"/>
      <c r="C192" s="134" t="s">
        <v>323</v>
      </c>
      <c r="D192" s="134" t="s">
        <v>238</v>
      </c>
      <c r="E192" s="135" t="s">
        <v>324</v>
      </c>
      <c r="F192" s="233" t="s">
        <v>325</v>
      </c>
      <c r="G192" s="232"/>
      <c r="H192" s="232"/>
      <c r="I192" s="232"/>
      <c r="J192" s="136" t="s">
        <v>326</v>
      </c>
      <c r="K192" s="177">
        <v>2</v>
      </c>
      <c r="L192" s="231"/>
      <c r="M192" s="232"/>
      <c r="N192" s="231">
        <f>ROUND($L$192*$K$192,2)</f>
        <v>0</v>
      </c>
      <c r="O192" s="211"/>
      <c r="P192" s="211"/>
      <c r="Q192" s="211"/>
      <c r="R192" s="20"/>
      <c r="T192" s="117"/>
      <c r="U192" s="26" t="s">
        <v>42</v>
      </c>
      <c r="V192" s="118">
        <v>0</v>
      </c>
      <c r="W192" s="118">
        <f>$V$192*$K$192</f>
        <v>0</v>
      </c>
      <c r="X192" s="118">
        <v>0.00197</v>
      </c>
      <c r="Y192" s="118">
        <f>$X$192*$K$192</f>
        <v>0.00394</v>
      </c>
      <c r="Z192" s="118">
        <v>0</v>
      </c>
      <c r="AA192" s="119">
        <f>$Z$192*$K$192</f>
        <v>0</v>
      </c>
      <c r="AR192" s="6" t="s">
        <v>327</v>
      </c>
      <c r="AT192" s="6" t="s">
        <v>238</v>
      </c>
      <c r="AU192" s="6" t="s">
        <v>93</v>
      </c>
      <c r="AY192" s="6" t="s">
        <v>126</v>
      </c>
      <c r="BE192" s="120">
        <f>IF($U$192="základní",$N$192,0)</f>
        <v>0</v>
      </c>
      <c r="BF192" s="120">
        <f>IF($U$192="snížená",$N$192,0)</f>
        <v>0</v>
      </c>
      <c r="BG192" s="120">
        <f>IF($U$192="zákl. přenesená",$N$192,0)</f>
        <v>0</v>
      </c>
      <c r="BH192" s="120">
        <f>IF($U$192="sníž. přenesená",$N$192,0)</f>
        <v>0</v>
      </c>
      <c r="BI192" s="120">
        <f>IF($U$192="nulová",$N$192,0)</f>
        <v>0</v>
      </c>
      <c r="BJ192" s="6" t="s">
        <v>19</v>
      </c>
      <c r="BK192" s="120">
        <f>ROUND($L$192*$K$192,2)</f>
        <v>0</v>
      </c>
      <c r="BL192" s="6" t="s">
        <v>327</v>
      </c>
      <c r="BM192" s="6" t="s">
        <v>328</v>
      </c>
    </row>
    <row r="193" spans="2:65" s="6" customFormat="1" ht="27" customHeight="1">
      <c r="B193" s="19"/>
      <c r="C193" s="113" t="s">
        <v>329</v>
      </c>
      <c r="D193" s="113" t="s">
        <v>127</v>
      </c>
      <c r="E193" s="114" t="s">
        <v>330</v>
      </c>
      <c r="F193" s="210" t="s">
        <v>331</v>
      </c>
      <c r="G193" s="211"/>
      <c r="H193" s="211"/>
      <c r="I193" s="211"/>
      <c r="J193" s="115" t="s">
        <v>326</v>
      </c>
      <c r="K193" s="170">
        <v>2</v>
      </c>
      <c r="L193" s="212"/>
      <c r="M193" s="211"/>
      <c r="N193" s="212">
        <f>ROUND($L$193*$K$193,2)</f>
        <v>0</v>
      </c>
      <c r="O193" s="211"/>
      <c r="P193" s="211"/>
      <c r="Q193" s="211"/>
      <c r="R193" s="20"/>
      <c r="T193" s="117"/>
      <c r="U193" s="26" t="s">
        <v>42</v>
      </c>
      <c r="V193" s="118">
        <v>0.259</v>
      </c>
      <c r="W193" s="118">
        <f>$V$193*$K$193</f>
        <v>0.518</v>
      </c>
      <c r="X193" s="118">
        <v>0</v>
      </c>
      <c r="Y193" s="118">
        <f>$X$193*$K$193</f>
        <v>0</v>
      </c>
      <c r="Z193" s="118">
        <v>0</v>
      </c>
      <c r="AA193" s="119">
        <f>$Z$193*$K$193</f>
        <v>0</v>
      </c>
      <c r="AR193" s="6" t="s">
        <v>243</v>
      </c>
      <c r="AT193" s="6" t="s">
        <v>127</v>
      </c>
      <c r="AU193" s="6" t="s">
        <v>93</v>
      </c>
      <c r="AY193" s="6" t="s">
        <v>126</v>
      </c>
      <c r="BE193" s="120">
        <f>IF($U$193="základní",$N$193,0)</f>
        <v>0</v>
      </c>
      <c r="BF193" s="120">
        <f>IF($U$193="snížená",$N$193,0)</f>
        <v>0</v>
      </c>
      <c r="BG193" s="120">
        <f>IF($U$193="zákl. přenesená",$N$193,0)</f>
        <v>0</v>
      </c>
      <c r="BH193" s="120">
        <f>IF($U$193="sníž. přenesená",$N$193,0)</f>
        <v>0</v>
      </c>
      <c r="BI193" s="120">
        <f>IF($U$193="nulová",$N$193,0)</f>
        <v>0</v>
      </c>
      <c r="BJ193" s="6" t="s">
        <v>19</v>
      </c>
      <c r="BK193" s="120">
        <f>ROUND($L$193*$K$193,2)</f>
        <v>0</v>
      </c>
      <c r="BL193" s="6" t="s">
        <v>243</v>
      </c>
      <c r="BM193" s="6" t="s">
        <v>332</v>
      </c>
    </row>
    <row r="194" spans="2:65" s="6" customFormat="1" ht="27" customHeight="1">
      <c r="B194" s="19"/>
      <c r="C194" s="113" t="s">
        <v>333</v>
      </c>
      <c r="D194" s="113" t="s">
        <v>127</v>
      </c>
      <c r="E194" s="114" t="s">
        <v>334</v>
      </c>
      <c r="F194" s="210" t="s">
        <v>335</v>
      </c>
      <c r="G194" s="211"/>
      <c r="H194" s="211"/>
      <c r="I194" s="211"/>
      <c r="J194" s="115" t="s">
        <v>326</v>
      </c>
      <c r="K194" s="170">
        <v>1</v>
      </c>
      <c r="L194" s="212"/>
      <c r="M194" s="211"/>
      <c r="N194" s="212">
        <f>ROUND($L$194*$K$194,2)</f>
        <v>0</v>
      </c>
      <c r="O194" s="211"/>
      <c r="P194" s="211"/>
      <c r="Q194" s="211"/>
      <c r="R194" s="20"/>
      <c r="T194" s="117"/>
      <c r="U194" s="26" t="s">
        <v>42</v>
      </c>
      <c r="V194" s="118">
        <v>0.507</v>
      </c>
      <c r="W194" s="118">
        <f>$V$194*$K$194</f>
        <v>0.507</v>
      </c>
      <c r="X194" s="118">
        <v>0</v>
      </c>
      <c r="Y194" s="118">
        <f>$X$194*$K$194</f>
        <v>0</v>
      </c>
      <c r="Z194" s="118">
        <v>0.02961</v>
      </c>
      <c r="AA194" s="119">
        <f>$Z$194*$K$194</f>
        <v>0.02961</v>
      </c>
      <c r="AR194" s="6" t="s">
        <v>243</v>
      </c>
      <c r="AT194" s="6" t="s">
        <v>127</v>
      </c>
      <c r="AU194" s="6" t="s">
        <v>93</v>
      </c>
      <c r="AY194" s="6" t="s">
        <v>126</v>
      </c>
      <c r="BE194" s="120">
        <f>IF($U$194="základní",$N$194,0)</f>
        <v>0</v>
      </c>
      <c r="BF194" s="120">
        <f>IF($U$194="snížená",$N$194,0)</f>
        <v>0</v>
      </c>
      <c r="BG194" s="120">
        <f>IF($U$194="zákl. přenesená",$N$194,0)</f>
        <v>0</v>
      </c>
      <c r="BH194" s="120">
        <f>IF($U$194="sníž. přenesená",$N$194,0)</f>
        <v>0</v>
      </c>
      <c r="BI194" s="120">
        <f>IF($U$194="nulová",$N$194,0)</f>
        <v>0</v>
      </c>
      <c r="BJ194" s="6" t="s">
        <v>19</v>
      </c>
      <c r="BK194" s="120">
        <f>ROUND($L$194*$K$194,2)</f>
        <v>0</v>
      </c>
      <c r="BL194" s="6" t="s">
        <v>243</v>
      </c>
      <c r="BM194" s="6" t="s">
        <v>336</v>
      </c>
    </row>
    <row r="195" spans="2:65" s="6" customFormat="1" ht="27" customHeight="1">
      <c r="B195" s="19"/>
      <c r="C195" s="113" t="s">
        <v>337</v>
      </c>
      <c r="D195" s="113" t="s">
        <v>127</v>
      </c>
      <c r="E195" s="114" t="s">
        <v>338</v>
      </c>
      <c r="F195" s="210" t="s">
        <v>339</v>
      </c>
      <c r="G195" s="211"/>
      <c r="H195" s="211"/>
      <c r="I195" s="211"/>
      <c r="J195" s="115" t="s">
        <v>326</v>
      </c>
      <c r="K195" s="170">
        <v>1</v>
      </c>
      <c r="L195" s="212"/>
      <c r="M195" s="211"/>
      <c r="N195" s="212">
        <f>ROUND($L$195*$K$195,2)</f>
        <v>0</v>
      </c>
      <c r="O195" s="211"/>
      <c r="P195" s="211"/>
      <c r="Q195" s="211"/>
      <c r="R195" s="20"/>
      <c r="T195" s="117"/>
      <c r="U195" s="26" t="s">
        <v>42</v>
      </c>
      <c r="V195" s="118">
        <v>0.465</v>
      </c>
      <c r="W195" s="118">
        <f>$V$195*$K$195</f>
        <v>0.465</v>
      </c>
      <c r="X195" s="118">
        <v>0.00148</v>
      </c>
      <c r="Y195" s="118">
        <f>$X$195*$K$195</f>
        <v>0.00148</v>
      </c>
      <c r="Z195" s="118">
        <v>0</v>
      </c>
      <c r="AA195" s="119">
        <f>$Z$195*$K$195</f>
        <v>0</v>
      </c>
      <c r="AR195" s="6" t="s">
        <v>243</v>
      </c>
      <c r="AT195" s="6" t="s">
        <v>127</v>
      </c>
      <c r="AU195" s="6" t="s">
        <v>93</v>
      </c>
      <c r="AY195" s="6" t="s">
        <v>126</v>
      </c>
      <c r="BE195" s="120">
        <f>IF($U$195="základní",$N$195,0)</f>
        <v>0</v>
      </c>
      <c r="BF195" s="120">
        <f>IF($U$195="snížená",$N$195,0)</f>
        <v>0</v>
      </c>
      <c r="BG195" s="120">
        <f>IF($U$195="zákl. přenesená",$N$195,0)</f>
        <v>0</v>
      </c>
      <c r="BH195" s="120">
        <f>IF($U$195="sníž. přenesená",$N$195,0)</f>
        <v>0</v>
      </c>
      <c r="BI195" s="120">
        <f>IF($U$195="nulová",$N$195,0)</f>
        <v>0</v>
      </c>
      <c r="BJ195" s="6" t="s">
        <v>19</v>
      </c>
      <c r="BK195" s="120">
        <f>ROUND($L$195*$K$195,2)</f>
        <v>0</v>
      </c>
      <c r="BL195" s="6" t="s">
        <v>243</v>
      </c>
      <c r="BM195" s="6" t="s">
        <v>340</v>
      </c>
    </row>
    <row r="196" spans="2:65" s="6" customFormat="1" ht="27" customHeight="1">
      <c r="B196" s="19"/>
      <c r="C196" s="113">
        <v>40</v>
      </c>
      <c r="D196" s="113" t="s">
        <v>127</v>
      </c>
      <c r="E196" s="114" t="s">
        <v>338</v>
      </c>
      <c r="F196" s="210" t="s">
        <v>793</v>
      </c>
      <c r="G196" s="211"/>
      <c r="H196" s="211"/>
      <c r="I196" s="211"/>
      <c r="J196" s="115" t="s">
        <v>326</v>
      </c>
      <c r="K196" s="170">
        <v>25</v>
      </c>
      <c r="L196" s="212"/>
      <c r="M196" s="211"/>
      <c r="N196" s="212">
        <f>ROUND($L$196*$K$196,2)</f>
        <v>0</v>
      </c>
      <c r="O196" s="211"/>
      <c r="P196" s="211"/>
      <c r="Q196" s="211"/>
      <c r="R196" s="20"/>
      <c r="T196" s="117"/>
      <c r="U196" s="26" t="s">
        <v>42</v>
      </c>
      <c r="V196" s="118">
        <v>0.465</v>
      </c>
      <c r="W196" s="118">
        <f>$V$195*$K$195</f>
        <v>0.465</v>
      </c>
      <c r="X196" s="118">
        <v>0.00148</v>
      </c>
      <c r="Y196" s="118">
        <f>$X$195*$K$195</f>
        <v>0.00148</v>
      </c>
      <c r="Z196" s="118">
        <v>0</v>
      </c>
      <c r="AA196" s="119">
        <f>$Z$195*$K$195</f>
        <v>0</v>
      </c>
      <c r="AR196" s="6" t="s">
        <v>243</v>
      </c>
      <c r="AT196" s="6" t="s">
        <v>127</v>
      </c>
      <c r="AU196" s="6" t="s">
        <v>93</v>
      </c>
      <c r="AY196" s="6" t="s">
        <v>126</v>
      </c>
      <c r="BE196" s="120">
        <f>IF($U$195="základní",$N$195,0)</f>
        <v>0</v>
      </c>
      <c r="BF196" s="120">
        <f>IF($U$195="snížená",$N$195,0)</f>
        <v>0</v>
      </c>
      <c r="BG196" s="120">
        <f>IF($U$195="zákl. přenesená",$N$195,0)</f>
        <v>0</v>
      </c>
      <c r="BH196" s="120">
        <f>IF($U$195="sníž. přenesená",$N$195,0)</f>
        <v>0</v>
      </c>
      <c r="BI196" s="120">
        <f>IF($U$195="nulová",$N$195,0)</f>
        <v>0</v>
      </c>
      <c r="BJ196" s="6" t="s">
        <v>19</v>
      </c>
      <c r="BK196" s="120">
        <f>ROUND($L$196*$K$196,2)</f>
        <v>0</v>
      </c>
      <c r="BL196" s="6" t="s">
        <v>243</v>
      </c>
      <c r="BM196" s="6" t="s">
        <v>340</v>
      </c>
    </row>
    <row r="197" spans="2:65" s="6" customFormat="1" ht="27" customHeight="1">
      <c r="B197" s="19"/>
      <c r="C197" s="113">
        <v>41</v>
      </c>
      <c r="D197" s="113" t="s">
        <v>127</v>
      </c>
      <c r="E197" s="114" t="s">
        <v>341</v>
      </c>
      <c r="F197" s="210" t="s">
        <v>342</v>
      </c>
      <c r="G197" s="211"/>
      <c r="H197" s="211"/>
      <c r="I197" s="211"/>
      <c r="J197" s="115" t="s">
        <v>232</v>
      </c>
      <c r="K197" s="170">
        <v>114.99999999999999</v>
      </c>
      <c r="L197" s="212"/>
      <c r="M197" s="211"/>
      <c r="N197" s="212">
        <f>ROUND($L$197*$K$197,2)</f>
        <v>0</v>
      </c>
      <c r="O197" s="211"/>
      <c r="P197" s="211"/>
      <c r="Q197" s="211"/>
      <c r="R197" s="20"/>
      <c r="T197" s="117"/>
      <c r="U197" s="26" t="s">
        <v>42</v>
      </c>
      <c r="V197" s="118">
        <v>0.048</v>
      </c>
      <c r="W197" s="118">
        <f>$V$197*$K$197</f>
        <v>5.52</v>
      </c>
      <c r="X197" s="118">
        <v>0</v>
      </c>
      <c r="Y197" s="118">
        <f>$X$197*$K$197</f>
        <v>0</v>
      </c>
      <c r="Z197" s="118">
        <v>0</v>
      </c>
      <c r="AA197" s="119">
        <f>$Z$197*$K$197</f>
        <v>0</v>
      </c>
      <c r="AR197" s="6" t="s">
        <v>243</v>
      </c>
      <c r="AT197" s="6" t="s">
        <v>127</v>
      </c>
      <c r="AU197" s="6" t="s">
        <v>93</v>
      </c>
      <c r="AY197" s="6" t="s">
        <v>126</v>
      </c>
      <c r="BE197" s="120">
        <f>IF($U$197="základní",$N$197,0)</f>
        <v>0</v>
      </c>
      <c r="BF197" s="120">
        <f>IF($U$197="snížená",$N$197,0)</f>
        <v>0</v>
      </c>
      <c r="BG197" s="120">
        <f>IF($U$197="zákl. přenesená",$N$197,0)</f>
        <v>0</v>
      </c>
      <c r="BH197" s="120">
        <f>IF($U$197="sníž. přenesená",$N$197,0)</f>
        <v>0</v>
      </c>
      <c r="BI197" s="120">
        <f>IF($U$197="nulová",$N$197,0)</f>
        <v>0</v>
      </c>
      <c r="BJ197" s="6" t="s">
        <v>19</v>
      </c>
      <c r="BK197" s="120">
        <f>ROUND($L$197*$K$197,2)</f>
        <v>0</v>
      </c>
      <c r="BL197" s="6" t="s">
        <v>243</v>
      </c>
      <c r="BM197" s="6" t="s">
        <v>343</v>
      </c>
    </row>
    <row r="198" spans="2:65" s="6" customFormat="1" ht="27" customHeight="1">
      <c r="B198" s="19"/>
      <c r="C198" s="113">
        <v>42</v>
      </c>
      <c r="D198" s="113" t="s">
        <v>127</v>
      </c>
      <c r="E198" s="114" t="s">
        <v>344</v>
      </c>
      <c r="F198" s="210" t="s">
        <v>345</v>
      </c>
      <c r="G198" s="211"/>
      <c r="H198" s="211"/>
      <c r="I198" s="211"/>
      <c r="J198" s="115" t="s">
        <v>232</v>
      </c>
      <c r="K198" s="170">
        <v>114.99999999999999</v>
      </c>
      <c r="L198" s="212"/>
      <c r="M198" s="211"/>
      <c r="N198" s="212">
        <f>ROUND($L$198*$K$198,2)</f>
        <v>0</v>
      </c>
      <c r="O198" s="211"/>
      <c r="P198" s="211"/>
      <c r="Q198" s="211"/>
      <c r="R198" s="20"/>
      <c r="T198" s="117"/>
      <c r="U198" s="26" t="s">
        <v>42</v>
      </c>
      <c r="V198" s="118">
        <v>0.059</v>
      </c>
      <c r="W198" s="118">
        <f>$V$198*$K$198</f>
        <v>6.784999999999998</v>
      </c>
      <c r="X198" s="118">
        <v>0</v>
      </c>
      <c r="Y198" s="118">
        <f>$X$198*$K$198</f>
        <v>0</v>
      </c>
      <c r="Z198" s="118">
        <v>0</v>
      </c>
      <c r="AA198" s="119">
        <f>$Z$198*$K$198</f>
        <v>0</v>
      </c>
      <c r="AR198" s="6" t="s">
        <v>243</v>
      </c>
      <c r="AT198" s="6" t="s">
        <v>127</v>
      </c>
      <c r="AU198" s="6" t="s">
        <v>93</v>
      </c>
      <c r="AY198" s="6" t="s">
        <v>126</v>
      </c>
      <c r="BE198" s="120">
        <f>IF($U$198="základní",$N$198,0)</f>
        <v>0</v>
      </c>
      <c r="BF198" s="120">
        <f>IF($U$198="snížená",$N$198,0)</f>
        <v>0</v>
      </c>
      <c r="BG198" s="120">
        <f>IF($U$198="zákl. přenesená",$N$198,0)</f>
        <v>0</v>
      </c>
      <c r="BH198" s="120">
        <f>IF($U$198="sníž. přenesená",$N$198,0)</f>
        <v>0</v>
      </c>
      <c r="BI198" s="120">
        <f>IF($U$198="nulová",$N$198,0)</f>
        <v>0</v>
      </c>
      <c r="BJ198" s="6" t="s">
        <v>19</v>
      </c>
      <c r="BK198" s="120">
        <f>ROUND($L$198*$K$198,2)</f>
        <v>0</v>
      </c>
      <c r="BL198" s="6" t="s">
        <v>243</v>
      </c>
      <c r="BM198" s="6" t="s">
        <v>346</v>
      </c>
    </row>
    <row r="199" spans="2:65" s="6" customFormat="1" ht="27" customHeight="1">
      <c r="B199" s="19"/>
      <c r="C199" s="113">
        <v>43</v>
      </c>
      <c r="D199" s="113" t="s">
        <v>127</v>
      </c>
      <c r="E199" s="114" t="s">
        <v>347</v>
      </c>
      <c r="F199" s="210" t="s">
        <v>348</v>
      </c>
      <c r="G199" s="211"/>
      <c r="H199" s="211"/>
      <c r="I199" s="211"/>
      <c r="J199" s="115" t="s">
        <v>297</v>
      </c>
      <c r="K199" s="170">
        <v>0.36569999999999997</v>
      </c>
      <c r="L199" s="212"/>
      <c r="M199" s="211"/>
      <c r="N199" s="212">
        <f>ROUND($L$199*$K$199,2)</f>
        <v>0</v>
      </c>
      <c r="O199" s="211"/>
      <c r="P199" s="211"/>
      <c r="Q199" s="211"/>
      <c r="R199" s="20"/>
      <c r="T199" s="117"/>
      <c r="U199" s="26" t="s">
        <v>42</v>
      </c>
      <c r="V199" s="118">
        <v>1.575</v>
      </c>
      <c r="W199" s="118">
        <f>$V$199*$K$199</f>
        <v>0.5759774999999999</v>
      </c>
      <c r="X199" s="118">
        <v>0</v>
      </c>
      <c r="Y199" s="118">
        <f>$X$199*$K$199</f>
        <v>0</v>
      </c>
      <c r="Z199" s="118">
        <v>0</v>
      </c>
      <c r="AA199" s="119">
        <f>$Z$199*$K$199</f>
        <v>0</v>
      </c>
      <c r="AR199" s="6" t="s">
        <v>243</v>
      </c>
      <c r="AT199" s="6" t="s">
        <v>127</v>
      </c>
      <c r="AU199" s="6" t="s">
        <v>93</v>
      </c>
      <c r="AY199" s="6" t="s">
        <v>126</v>
      </c>
      <c r="BE199" s="120">
        <f>IF($U$199="základní",$N$199,0)</f>
        <v>0</v>
      </c>
      <c r="BF199" s="120">
        <f>IF($U$199="snížená",$N$199,0)</f>
        <v>0</v>
      </c>
      <c r="BG199" s="120">
        <f>IF($U$199="zákl. přenesená",$N$199,0)</f>
        <v>0</v>
      </c>
      <c r="BH199" s="120">
        <f>IF($U$199="sníž. přenesená",$N$199,0)</f>
        <v>0</v>
      </c>
      <c r="BI199" s="120">
        <f>IF($U$199="nulová",$N$199,0)</f>
        <v>0</v>
      </c>
      <c r="BJ199" s="6" t="s">
        <v>19</v>
      </c>
      <c r="BK199" s="120">
        <f>ROUND($L$199*$K$199,2)</f>
        <v>0</v>
      </c>
      <c r="BL199" s="6" t="s">
        <v>243</v>
      </c>
      <c r="BM199" s="6" t="s">
        <v>349</v>
      </c>
    </row>
    <row r="200" spans="2:65" s="6" customFormat="1" ht="27" customHeight="1">
      <c r="B200" s="19"/>
      <c r="C200" s="113">
        <v>44</v>
      </c>
      <c r="D200" s="113" t="s">
        <v>127</v>
      </c>
      <c r="E200" s="114" t="s">
        <v>350</v>
      </c>
      <c r="F200" s="210" t="s">
        <v>351</v>
      </c>
      <c r="G200" s="211"/>
      <c r="H200" s="211"/>
      <c r="I200" s="211"/>
      <c r="J200" s="115" t="s">
        <v>297</v>
      </c>
      <c r="K200" s="170">
        <v>0.36569999999999997</v>
      </c>
      <c r="L200" s="212"/>
      <c r="M200" s="211"/>
      <c r="N200" s="212">
        <f>ROUND($L$200*$K$200,2)</f>
        <v>0</v>
      </c>
      <c r="O200" s="211"/>
      <c r="P200" s="211"/>
      <c r="Q200" s="211"/>
      <c r="R200" s="20"/>
      <c r="T200" s="117"/>
      <c r="U200" s="26" t="s">
        <v>42</v>
      </c>
      <c r="V200" s="118">
        <v>1.21</v>
      </c>
      <c r="W200" s="118">
        <f>$V$200*$K$200</f>
        <v>0.442497</v>
      </c>
      <c r="X200" s="118">
        <v>0</v>
      </c>
      <c r="Y200" s="118">
        <f>$X$200*$K$200</f>
        <v>0</v>
      </c>
      <c r="Z200" s="118">
        <v>0</v>
      </c>
      <c r="AA200" s="119">
        <f>$Z$200*$K$200</f>
        <v>0</v>
      </c>
      <c r="AR200" s="6" t="s">
        <v>243</v>
      </c>
      <c r="AT200" s="6" t="s">
        <v>127</v>
      </c>
      <c r="AU200" s="6" t="s">
        <v>93</v>
      </c>
      <c r="AY200" s="6" t="s">
        <v>126</v>
      </c>
      <c r="BE200" s="120">
        <f>IF($U$200="základní",$N$200,0)</f>
        <v>0</v>
      </c>
      <c r="BF200" s="120">
        <f>IF($U$200="snížená",$N$200,0)</f>
        <v>0</v>
      </c>
      <c r="BG200" s="120">
        <f>IF($U$200="zákl. přenesená",$N$200,0)</f>
        <v>0</v>
      </c>
      <c r="BH200" s="120">
        <f>IF($U$200="sníž. přenesená",$N$200,0)</f>
        <v>0</v>
      </c>
      <c r="BI200" s="120">
        <f>IF($U$200="nulová",$N$200,0)</f>
        <v>0</v>
      </c>
      <c r="BJ200" s="6" t="s">
        <v>19</v>
      </c>
      <c r="BK200" s="120">
        <f>ROUND($L$200*$K$200,2)</f>
        <v>0</v>
      </c>
      <c r="BL200" s="6" t="s">
        <v>243</v>
      </c>
      <c r="BM200" s="6" t="s">
        <v>352</v>
      </c>
    </row>
    <row r="201" spans="2:63" s="103" customFormat="1" ht="30.75" customHeight="1">
      <c r="B201" s="104"/>
      <c r="D201" s="112" t="s">
        <v>165</v>
      </c>
      <c r="E201" s="112"/>
      <c r="F201" s="112"/>
      <c r="G201" s="112"/>
      <c r="H201" s="112"/>
      <c r="I201" s="112"/>
      <c r="J201" s="112"/>
      <c r="K201" s="169"/>
      <c r="L201" s="112"/>
      <c r="M201" s="112"/>
      <c r="N201" s="225">
        <f>$BK$201</f>
        <v>0</v>
      </c>
      <c r="O201" s="224"/>
      <c r="P201" s="224"/>
      <c r="Q201" s="224"/>
      <c r="R201" s="107"/>
      <c r="T201" s="108"/>
      <c r="W201" s="109">
        <f>SUM($W$202:$W$217)</f>
        <v>450.49907555</v>
      </c>
      <c r="Y201" s="109">
        <f>SUM($Y$202:$Y$217)</f>
        <v>1.3731054999999999</v>
      </c>
      <c r="AA201" s="110">
        <f>SUM($AA$202:$AA$217)</f>
        <v>0</v>
      </c>
      <c r="AR201" s="106" t="s">
        <v>93</v>
      </c>
      <c r="AT201" s="106" t="s">
        <v>76</v>
      </c>
      <c r="AU201" s="106" t="s">
        <v>19</v>
      </c>
      <c r="AY201" s="106" t="s">
        <v>126</v>
      </c>
      <c r="BK201" s="111">
        <f>SUM($BK$202:$BK$217)</f>
        <v>0</v>
      </c>
    </row>
    <row r="202" spans="2:65" s="6" customFormat="1" ht="27" customHeight="1">
      <c r="B202" s="19"/>
      <c r="C202" s="113">
        <v>45</v>
      </c>
      <c r="D202" s="113" t="s">
        <v>127</v>
      </c>
      <c r="E202" s="114" t="s">
        <v>353</v>
      </c>
      <c r="F202" s="210" t="s">
        <v>354</v>
      </c>
      <c r="G202" s="211"/>
      <c r="H202" s="211"/>
      <c r="I202" s="211"/>
      <c r="J202" s="115" t="s">
        <v>232</v>
      </c>
      <c r="K202" s="175">
        <v>294.4</v>
      </c>
      <c r="L202" s="212"/>
      <c r="M202" s="211"/>
      <c r="N202" s="212">
        <f>ROUND($L$202*$K$202,2)</f>
        <v>0</v>
      </c>
      <c r="O202" s="211"/>
      <c r="P202" s="211"/>
      <c r="Q202" s="211"/>
      <c r="R202" s="20"/>
      <c r="T202" s="117"/>
      <c r="U202" s="26" t="s">
        <v>42</v>
      </c>
      <c r="V202" s="118">
        <v>0.743</v>
      </c>
      <c r="W202" s="118">
        <f>$V$202*$K$202</f>
        <v>218.73919999999998</v>
      </c>
      <c r="X202" s="118">
        <v>0.00256</v>
      </c>
      <c r="Y202" s="118">
        <f>$X$202*$K$202</f>
        <v>0.753664</v>
      </c>
      <c r="Z202" s="118">
        <v>0</v>
      </c>
      <c r="AA202" s="119">
        <f>$Z$202*$K$202</f>
        <v>0</v>
      </c>
      <c r="AR202" s="6" t="s">
        <v>243</v>
      </c>
      <c r="AT202" s="6" t="s">
        <v>127</v>
      </c>
      <c r="AU202" s="6" t="s">
        <v>93</v>
      </c>
      <c r="AY202" s="6" t="s">
        <v>126</v>
      </c>
      <c r="BE202" s="120">
        <f>IF($U$202="základní",$N$202,0)</f>
        <v>0</v>
      </c>
      <c r="BF202" s="120">
        <f>IF($U$202="snížená",$N$202,0)</f>
        <v>0</v>
      </c>
      <c r="BG202" s="120">
        <f>IF($U$202="zákl. přenesená",$N$202,0)</f>
        <v>0</v>
      </c>
      <c r="BH202" s="120">
        <f>IF($U$202="sníž. přenesená",$N$202,0)</f>
        <v>0</v>
      </c>
      <c r="BI202" s="120">
        <f>IF($U$202="nulová",$N$202,0)</f>
        <v>0</v>
      </c>
      <c r="BJ202" s="6" t="s">
        <v>19</v>
      </c>
      <c r="BK202" s="120">
        <f>ROUND($L$202*$K$202,2)</f>
        <v>0</v>
      </c>
      <c r="BL202" s="6" t="s">
        <v>243</v>
      </c>
      <c r="BM202" s="6" t="s">
        <v>355</v>
      </c>
    </row>
    <row r="203" spans="2:65" s="6" customFormat="1" ht="27" customHeight="1">
      <c r="B203" s="19"/>
      <c r="C203" s="113">
        <v>46</v>
      </c>
      <c r="D203" s="113" t="s">
        <v>127</v>
      </c>
      <c r="E203" s="114" t="s">
        <v>356</v>
      </c>
      <c r="F203" s="210" t="s">
        <v>357</v>
      </c>
      <c r="G203" s="211"/>
      <c r="H203" s="211"/>
      <c r="I203" s="211"/>
      <c r="J203" s="115" t="s">
        <v>232</v>
      </c>
      <c r="K203" s="175">
        <v>198.95</v>
      </c>
      <c r="L203" s="212"/>
      <c r="M203" s="211"/>
      <c r="N203" s="212">
        <f>ROUND($L$203*$K$203,2)</f>
        <v>0</v>
      </c>
      <c r="O203" s="211"/>
      <c r="P203" s="211"/>
      <c r="Q203" s="211"/>
      <c r="R203" s="20"/>
      <c r="T203" s="117"/>
      <c r="U203" s="26" t="s">
        <v>42</v>
      </c>
      <c r="V203" s="118">
        <v>0.743</v>
      </c>
      <c r="W203" s="118">
        <f>$V$203*$K$203</f>
        <v>147.81985</v>
      </c>
      <c r="X203" s="118">
        <v>0.00256</v>
      </c>
      <c r="Y203" s="118">
        <f>$X$203*$K$203</f>
        <v>0.509312</v>
      </c>
      <c r="Z203" s="118">
        <v>0</v>
      </c>
      <c r="AA203" s="119">
        <f>$Z$203*$K$203</f>
        <v>0</v>
      </c>
      <c r="AR203" s="6" t="s">
        <v>243</v>
      </c>
      <c r="AT203" s="6" t="s">
        <v>127</v>
      </c>
      <c r="AU203" s="6" t="s">
        <v>93</v>
      </c>
      <c r="AY203" s="6" t="s">
        <v>126</v>
      </c>
      <c r="BE203" s="120">
        <f>IF($U$203="základní",$N$203,0)</f>
        <v>0</v>
      </c>
      <c r="BF203" s="120">
        <f>IF($U$203="snížená",$N$203,0)</f>
        <v>0</v>
      </c>
      <c r="BG203" s="120">
        <f>IF($U$203="zákl. přenesená",$N$203,0)</f>
        <v>0</v>
      </c>
      <c r="BH203" s="120">
        <f>IF($U$203="sníž. přenesená",$N$203,0)</f>
        <v>0</v>
      </c>
      <c r="BI203" s="120">
        <f>IF($U$203="nulová",$N$203,0)</f>
        <v>0</v>
      </c>
      <c r="BJ203" s="6" t="s">
        <v>19</v>
      </c>
      <c r="BK203" s="120">
        <f>ROUND($L$203*$K$203,2)</f>
        <v>0</v>
      </c>
      <c r="BL203" s="6" t="s">
        <v>243</v>
      </c>
      <c r="BM203" s="6" t="s">
        <v>358</v>
      </c>
    </row>
    <row r="204" spans="2:66" s="6" customFormat="1" ht="27" customHeight="1">
      <c r="B204" s="19"/>
      <c r="C204" s="113">
        <v>47</v>
      </c>
      <c r="D204" s="113" t="s">
        <v>127</v>
      </c>
      <c r="E204" s="114" t="s">
        <v>359</v>
      </c>
      <c r="F204" s="210" t="s">
        <v>795</v>
      </c>
      <c r="G204" s="211"/>
      <c r="H204" s="211"/>
      <c r="I204" s="211"/>
      <c r="J204" s="173" t="s">
        <v>232</v>
      </c>
      <c r="K204" s="175">
        <v>294.4</v>
      </c>
      <c r="L204" s="212"/>
      <c r="M204" s="211"/>
      <c r="N204" s="212">
        <f>ROUND($L$204*$K$204,2)</f>
        <v>0</v>
      </c>
      <c r="O204" s="211"/>
      <c r="P204" s="211"/>
      <c r="Q204" s="211"/>
      <c r="R204" s="20"/>
      <c r="T204" s="117"/>
      <c r="U204" s="26"/>
      <c r="V204" s="118"/>
      <c r="W204" s="118"/>
      <c r="X204" s="118"/>
      <c r="Y204" s="118"/>
      <c r="Z204" s="118"/>
      <c r="AA204" s="119"/>
      <c r="AY204" s="6" t="s">
        <v>126</v>
      </c>
      <c r="BE204" s="120">
        <f>IF($U$203="základní",$N$203,0)</f>
        <v>0</v>
      </c>
      <c r="BF204" s="120">
        <f>IF($U$203="snížená",$N$203,0)</f>
        <v>0</v>
      </c>
      <c r="BG204" s="120">
        <f>IF($U$203="zákl. přenesená",$N$203,0)</f>
        <v>0</v>
      </c>
      <c r="BH204" s="120">
        <f>IF($U$203="sníž. přenesená",$N$203,0)</f>
        <v>0</v>
      </c>
      <c r="BI204" s="120">
        <f>IF($U$203="nulová",$N$203,0)</f>
        <v>0</v>
      </c>
      <c r="BJ204" s="6" t="s">
        <v>19</v>
      </c>
      <c r="BK204" s="120">
        <f>ROUND($L$204*$K$204,2)</f>
        <v>0</v>
      </c>
      <c r="BL204" s="6" t="s">
        <v>243</v>
      </c>
      <c r="BM204" s="6" t="s">
        <v>358</v>
      </c>
      <c r="BN204" s="6" t="s">
        <v>358</v>
      </c>
    </row>
    <row r="205" spans="2:65" s="6" customFormat="1" ht="27" customHeight="1">
      <c r="B205" s="19"/>
      <c r="C205" s="113">
        <v>48</v>
      </c>
      <c r="D205" s="113" t="s">
        <v>127</v>
      </c>
      <c r="E205" s="114" t="s">
        <v>359</v>
      </c>
      <c r="F205" s="210" t="s">
        <v>360</v>
      </c>
      <c r="G205" s="211"/>
      <c r="H205" s="211"/>
      <c r="I205" s="211"/>
      <c r="J205" s="173" t="s">
        <v>232</v>
      </c>
      <c r="K205" s="175">
        <v>198.95</v>
      </c>
      <c r="L205" s="212"/>
      <c r="M205" s="211"/>
      <c r="N205" s="212">
        <f>ROUND($L$205*$K$205,2)</f>
        <v>0</v>
      </c>
      <c r="O205" s="211"/>
      <c r="P205" s="211"/>
      <c r="Q205" s="211"/>
      <c r="R205" s="20"/>
      <c r="T205" s="117"/>
      <c r="U205" s="26" t="s">
        <v>42</v>
      </c>
      <c r="V205" s="118">
        <v>0.031</v>
      </c>
      <c r="W205" s="118">
        <f>$V$205*$K$205</f>
        <v>6.16745</v>
      </c>
      <c r="X205" s="118">
        <v>8E-05</v>
      </c>
      <c r="Y205" s="118">
        <f>$X$205*$K$205</f>
        <v>0.015916</v>
      </c>
      <c r="Z205" s="118">
        <v>0</v>
      </c>
      <c r="AA205" s="119">
        <f>$Z$205*$K$205</f>
        <v>0</v>
      </c>
      <c r="AR205" s="6" t="s">
        <v>243</v>
      </c>
      <c r="AT205" s="6" t="s">
        <v>127</v>
      </c>
      <c r="AU205" s="6" t="s">
        <v>93</v>
      </c>
      <c r="AY205" s="6" t="s">
        <v>126</v>
      </c>
      <c r="BE205" s="120">
        <f>IF($U$205="základní",$N$205,0)</f>
        <v>0</v>
      </c>
      <c r="BF205" s="120">
        <f>IF($U$205="snížená",$N$205,0)</f>
        <v>0</v>
      </c>
      <c r="BG205" s="120">
        <f>IF($U$205="zákl. přenesená",$N$205,0)</f>
        <v>0</v>
      </c>
      <c r="BH205" s="120">
        <f>IF($U$205="sníž. přenesená",$N$205,0)</f>
        <v>0</v>
      </c>
      <c r="BI205" s="120">
        <f>IF($U$205="nulová",$N$205,0)</f>
        <v>0</v>
      </c>
      <c r="BJ205" s="6" t="s">
        <v>19</v>
      </c>
      <c r="BK205" s="120">
        <f>ROUND($L$205*$K$205,2)</f>
        <v>0</v>
      </c>
      <c r="BL205" s="6" t="s">
        <v>243</v>
      </c>
      <c r="BM205" s="6" t="s">
        <v>361</v>
      </c>
    </row>
    <row r="206" spans="2:65" s="6" customFormat="1" ht="15.75" customHeight="1">
      <c r="B206" s="19"/>
      <c r="C206" s="113">
        <v>49</v>
      </c>
      <c r="D206" s="113" t="s">
        <v>127</v>
      </c>
      <c r="E206" s="114" t="s">
        <v>362</v>
      </c>
      <c r="F206" s="210" t="s">
        <v>363</v>
      </c>
      <c r="G206" s="211"/>
      <c r="H206" s="211"/>
      <c r="I206" s="211"/>
      <c r="J206" s="115" t="s">
        <v>326</v>
      </c>
      <c r="K206" s="170">
        <v>6</v>
      </c>
      <c r="L206" s="212"/>
      <c r="M206" s="211"/>
      <c r="N206" s="212">
        <f>ROUND($L$206*$K$206,2)</f>
        <v>0</v>
      </c>
      <c r="O206" s="211"/>
      <c r="P206" s="211"/>
      <c r="Q206" s="211"/>
      <c r="R206" s="20"/>
      <c r="T206" s="117"/>
      <c r="U206" s="26" t="s">
        <v>42</v>
      </c>
      <c r="V206" s="118">
        <v>0.425</v>
      </c>
      <c r="W206" s="118">
        <f>$V$206*$K$206</f>
        <v>2.55</v>
      </c>
      <c r="X206" s="118">
        <v>0</v>
      </c>
      <c r="Y206" s="118">
        <f>$X$206*$K$206</f>
        <v>0</v>
      </c>
      <c r="Z206" s="118">
        <v>0</v>
      </c>
      <c r="AA206" s="119">
        <f>$Z$206*$K$206</f>
        <v>0</v>
      </c>
      <c r="AR206" s="6" t="s">
        <v>243</v>
      </c>
      <c r="AT206" s="6" t="s">
        <v>127</v>
      </c>
      <c r="AU206" s="6" t="s">
        <v>93</v>
      </c>
      <c r="AY206" s="6" t="s">
        <v>126</v>
      </c>
      <c r="BE206" s="120">
        <f>IF($U$206="základní",$N$206,0)</f>
        <v>0</v>
      </c>
      <c r="BF206" s="120">
        <f>IF($U$206="snížená",$N$206,0)</f>
        <v>0</v>
      </c>
      <c r="BG206" s="120">
        <f>IF($U$206="zákl. přenesená",$N$206,0)</f>
        <v>0</v>
      </c>
      <c r="BH206" s="120">
        <f>IF($U$206="sníž. přenesená",$N$206,0)</f>
        <v>0</v>
      </c>
      <c r="BI206" s="120">
        <f>IF($U$206="nulová",$N$206,0)</f>
        <v>0</v>
      </c>
      <c r="BJ206" s="6" t="s">
        <v>19</v>
      </c>
      <c r="BK206" s="120">
        <f>ROUND($L$206*$K$206,2)</f>
        <v>0</v>
      </c>
      <c r="BL206" s="6" t="s">
        <v>243</v>
      </c>
      <c r="BM206" s="6" t="s">
        <v>364</v>
      </c>
    </row>
    <row r="207" spans="2:65" s="6" customFormat="1" ht="15.75" customHeight="1">
      <c r="B207" s="19"/>
      <c r="C207" s="113">
        <v>50</v>
      </c>
      <c r="D207" s="113" t="s">
        <v>127</v>
      </c>
      <c r="E207" s="114" t="s">
        <v>365</v>
      </c>
      <c r="F207" s="210" t="s">
        <v>366</v>
      </c>
      <c r="G207" s="211"/>
      <c r="H207" s="211"/>
      <c r="I207" s="211"/>
      <c r="J207" s="115" t="s">
        <v>326</v>
      </c>
      <c r="K207" s="170">
        <v>8</v>
      </c>
      <c r="L207" s="212"/>
      <c r="M207" s="211"/>
      <c r="N207" s="212">
        <f>ROUND($L$207*$K$207,2)</f>
        <v>0</v>
      </c>
      <c r="O207" s="211"/>
      <c r="P207" s="211"/>
      <c r="Q207" s="211"/>
      <c r="R207" s="20"/>
      <c r="T207" s="117"/>
      <c r="U207" s="26" t="s">
        <v>42</v>
      </c>
      <c r="V207" s="118">
        <v>0.124</v>
      </c>
      <c r="W207" s="118">
        <f>$V$207*$K$207</f>
        <v>0.992</v>
      </c>
      <c r="X207" s="118">
        <v>2E-05</v>
      </c>
      <c r="Y207" s="118">
        <f>$X$207*$K$207</f>
        <v>0.00016</v>
      </c>
      <c r="Z207" s="118">
        <v>0</v>
      </c>
      <c r="AA207" s="119">
        <f>$Z$207*$K$207</f>
        <v>0</v>
      </c>
      <c r="AR207" s="6" t="s">
        <v>243</v>
      </c>
      <c r="AT207" s="6" t="s">
        <v>127</v>
      </c>
      <c r="AU207" s="6" t="s">
        <v>93</v>
      </c>
      <c r="AY207" s="6" t="s">
        <v>126</v>
      </c>
      <c r="BE207" s="120">
        <f>IF($U$207="základní",$N$207,0)</f>
        <v>0</v>
      </c>
      <c r="BF207" s="120">
        <f>IF($U$207="snížená",$N$207,0)</f>
        <v>0</v>
      </c>
      <c r="BG207" s="120">
        <f>IF($U$207="zákl. přenesená",$N$207,0)</f>
        <v>0</v>
      </c>
      <c r="BH207" s="120">
        <f>IF($U$207="sníž. přenesená",$N$207,0)</f>
        <v>0</v>
      </c>
      <c r="BI207" s="120">
        <f>IF($U$207="nulová",$N$207,0)</f>
        <v>0</v>
      </c>
      <c r="BJ207" s="6" t="s">
        <v>19</v>
      </c>
      <c r="BK207" s="120">
        <f>ROUND($L$207*$K$207,2)</f>
        <v>0</v>
      </c>
      <c r="BL207" s="6" t="s">
        <v>243</v>
      </c>
      <c r="BM207" s="6" t="s">
        <v>367</v>
      </c>
    </row>
    <row r="208" spans="2:51" s="6" customFormat="1" ht="18.75" customHeight="1">
      <c r="B208" s="124"/>
      <c r="E208" s="125"/>
      <c r="F208" s="236" t="s">
        <v>368</v>
      </c>
      <c r="G208" s="237"/>
      <c r="H208" s="237"/>
      <c r="I208" s="237"/>
      <c r="K208" s="171">
        <v>8</v>
      </c>
      <c r="R208" s="126"/>
      <c r="T208" s="127"/>
      <c r="AA208" s="128"/>
      <c r="AT208" s="125" t="s">
        <v>196</v>
      </c>
      <c r="AU208" s="125" t="s">
        <v>93</v>
      </c>
      <c r="AV208" s="125" t="s">
        <v>93</v>
      </c>
      <c r="AW208" s="125" t="s">
        <v>103</v>
      </c>
      <c r="AX208" s="125" t="s">
        <v>19</v>
      </c>
      <c r="AY208" s="125" t="s">
        <v>126</v>
      </c>
    </row>
    <row r="209" spans="2:65" s="6" customFormat="1" ht="15.75" customHeight="1">
      <c r="B209" s="19"/>
      <c r="C209" s="134">
        <v>51</v>
      </c>
      <c r="D209" s="134" t="s">
        <v>238</v>
      </c>
      <c r="E209" s="135" t="s">
        <v>369</v>
      </c>
      <c r="F209" s="233" t="s">
        <v>370</v>
      </c>
      <c r="G209" s="232"/>
      <c r="H209" s="232"/>
      <c r="I209" s="232"/>
      <c r="J209" s="136" t="s">
        <v>326</v>
      </c>
      <c r="K209" s="177">
        <v>2</v>
      </c>
      <c r="L209" s="231"/>
      <c r="M209" s="232"/>
      <c r="N209" s="231">
        <f>ROUND($L$209*$K$209,2)</f>
        <v>0</v>
      </c>
      <c r="O209" s="211"/>
      <c r="P209" s="211"/>
      <c r="Q209" s="211"/>
      <c r="R209" s="20"/>
      <c r="T209" s="117"/>
      <c r="U209" s="26" t="s">
        <v>42</v>
      </c>
      <c r="V209" s="118">
        <v>0</v>
      </c>
      <c r="W209" s="118">
        <f>$V$209*$K$209</f>
        <v>0</v>
      </c>
      <c r="X209" s="118">
        <v>0.0005</v>
      </c>
      <c r="Y209" s="118">
        <f>$X$209*$K$209</f>
        <v>0.001</v>
      </c>
      <c r="Z209" s="118">
        <v>0</v>
      </c>
      <c r="AA209" s="119">
        <f>$Z$209*$K$209</f>
        <v>0</v>
      </c>
      <c r="AR209" s="6" t="s">
        <v>307</v>
      </c>
      <c r="AT209" s="6" t="s">
        <v>238</v>
      </c>
      <c r="AU209" s="6" t="s">
        <v>93</v>
      </c>
      <c r="AY209" s="6" t="s">
        <v>126</v>
      </c>
      <c r="BE209" s="120">
        <f>IF($U$209="základní",$N$209,0)</f>
        <v>0</v>
      </c>
      <c r="BF209" s="120">
        <f>IF($U$209="snížená",$N$209,0)</f>
        <v>0</v>
      </c>
      <c r="BG209" s="120">
        <f>IF($U$209="zákl. přenesená",$N$209,0)</f>
        <v>0</v>
      </c>
      <c r="BH209" s="120">
        <f>IF($U$209="sníž. přenesená",$N$209,0)</f>
        <v>0</v>
      </c>
      <c r="BI209" s="120">
        <f>IF($U$209="nulová",$N$209,0)</f>
        <v>0</v>
      </c>
      <c r="BJ209" s="6" t="s">
        <v>19</v>
      </c>
      <c r="BK209" s="120">
        <f>ROUND($L$209*$K$209,2)</f>
        <v>0</v>
      </c>
      <c r="BL209" s="6" t="s">
        <v>243</v>
      </c>
      <c r="BM209" s="6" t="s">
        <v>371</v>
      </c>
    </row>
    <row r="210" spans="2:47" s="6" customFormat="1" ht="18.75" customHeight="1">
      <c r="B210" s="19"/>
      <c r="F210" s="230" t="s">
        <v>372</v>
      </c>
      <c r="G210" s="194"/>
      <c r="H210" s="194"/>
      <c r="I210" s="194"/>
      <c r="K210" s="158"/>
      <c r="R210" s="20"/>
      <c r="T210" s="54"/>
      <c r="AA210" s="55"/>
      <c r="AT210" s="6" t="s">
        <v>190</v>
      </c>
      <c r="AU210" s="6" t="s">
        <v>93</v>
      </c>
    </row>
    <row r="211" spans="2:65" s="6" customFormat="1" ht="15.75" customHeight="1">
      <c r="B211" s="19"/>
      <c r="C211" s="134">
        <v>52</v>
      </c>
      <c r="D211" s="134" t="s">
        <v>238</v>
      </c>
      <c r="E211" s="135" t="s">
        <v>373</v>
      </c>
      <c r="F211" s="233" t="s">
        <v>374</v>
      </c>
      <c r="G211" s="232"/>
      <c r="H211" s="232"/>
      <c r="I211" s="232"/>
      <c r="J211" s="136" t="s">
        <v>326</v>
      </c>
      <c r="K211" s="177">
        <v>6</v>
      </c>
      <c r="L211" s="231"/>
      <c r="M211" s="232"/>
      <c r="N211" s="231">
        <f>ROUND($L$211*$K$211,2)</f>
        <v>0</v>
      </c>
      <c r="O211" s="211"/>
      <c r="P211" s="211"/>
      <c r="Q211" s="211"/>
      <c r="R211" s="20"/>
      <c r="T211" s="117"/>
      <c r="U211" s="26" t="s">
        <v>42</v>
      </c>
      <c r="V211" s="118">
        <v>0</v>
      </c>
      <c r="W211" s="118">
        <f>$V$211*$K$211</f>
        <v>0</v>
      </c>
      <c r="X211" s="118">
        <v>0.0005</v>
      </c>
      <c r="Y211" s="118">
        <f>$X$211*$K$211</f>
        <v>0.003</v>
      </c>
      <c r="Z211" s="118">
        <v>0</v>
      </c>
      <c r="AA211" s="119">
        <f>$Z$211*$K$211</f>
        <v>0</v>
      </c>
      <c r="AR211" s="6" t="s">
        <v>307</v>
      </c>
      <c r="AT211" s="6" t="s">
        <v>238</v>
      </c>
      <c r="AU211" s="6" t="s">
        <v>93</v>
      </c>
      <c r="AY211" s="6" t="s">
        <v>126</v>
      </c>
      <c r="BE211" s="120">
        <f>IF($U$211="základní",$N$211,0)</f>
        <v>0</v>
      </c>
      <c r="BF211" s="120">
        <f>IF($U$211="snížená",$N$211,0)</f>
        <v>0</v>
      </c>
      <c r="BG211" s="120">
        <f>IF($U$211="zákl. přenesená",$N$211,0)</f>
        <v>0</v>
      </c>
      <c r="BH211" s="120">
        <f>IF($U$211="sníž. přenesená",$N$211,0)</f>
        <v>0</v>
      </c>
      <c r="BI211" s="120">
        <f>IF($U$211="nulová",$N$211,0)</f>
        <v>0</v>
      </c>
      <c r="BJ211" s="6" t="s">
        <v>19</v>
      </c>
      <c r="BK211" s="120">
        <f>ROUND($L$211*$K$211,2)</f>
        <v>0</v>
      </c>
      <c r="BL211" s="6" t="s">
        <v>243</v>
      </c>
      <c r="BM211" s="6" t="s">
        <v>375</v>
      </c>
    </row>
    <row r="212" spans="2:47" s="6" customFormat="1" ht="18.75" customHeight="1">
      <c r="B212" s="19"/>
      <c r="F212" s="230" t="s">
        <v>372</v>
      </c>
      <c r="G212" s="194"/>
      <c r="H212" s="194"/>
      <c r="I212" s="194"/>
      <c r="K212" s="158"/>
      <c r="R212" s="20"/>
      <c r="T212" s="54"/>
      <c r="AA212" s="55"/>
      <c r="AT212" s="6" t="s">
        <v>190</v>
      </c>
      <c r="AU212" s="6" t="s">
        <v>93</v>
      </c>
    </row>
    <row r="213" spans="2:65" s="6" customFormat="1" ht="27" customHeight="1">
      <c r="B213" s="19"/>
      <c r="C213" s="113">
        <v>53</v>
      </c>
      <c r="D213" s="113" t="s">
        <v>127</v>
      </c>
      <c r="E213" s="114" t="s">
        <v>376</v>
      </c>
      <c r="F213" s="210" t="s">
        <v>377</v>
      </c>
      <c r="G213" s="211"/>
      <c r="H213" s="211"/>
      <c r="I213" s="211"/>
      <c r="J213" s="115" t="s">
        <v>232</v>
      </c>
      <c r="K213" s="170">
        <v>448</v>
      </c>
      <c r="L213" s="212"/>
      <c r="M213" s="211"/>
      <c r="N213" s="212">
        <f>ROUND($L$213*$K$213,2)</f>
        <v>0</v>
      </c>
      <c r="O213" s="211"/>
      <c r="P213" s="211"/>
      <c r="Q213" s="211"/>
      <c r="R213" s="20"/>
      <c r="T213" s="117"/>
      <c r="U213" s="26" t="s">
        <v>42</v>
      </c>
      <c r="V213" s="118">
        <v>0.067</v>
      </c>
      <c r="W213" s="118">
        <f>$V$213*$K$213</f>
        <v>30.016000000000002</v>
      </c>
      <c r="X213" s="118">
        <v>0.00019</v>
      </c>
      <c r="Y213" s="118">
        <f>$X$213*$K$213</f>
        <v>0.08512</v>
      </c>
      <c r="Z213" s="118">
        <v>0</v>
      </c>
      <c r="AA213" s="119">
        <f>$Z$213*$K$213</f>
        <v>0</v>
      </c>
      <c r="AR213" s="6" t="s">
        <v>243</v>
      </c>
      <c r="AT213" s="6" t="s">
        <v>127</v>
      </c>
      <c r="AU213" s="6" t="s">
        <v>93</v>
      </c>
      <c r="AY213" s="6" t="s">
        <v>126</v>
      </c>
      <c r="BE213" s="120">
        <f>IF($U$213="základní",$N$213,0)</f>
        <v>0</v>
      </c>
      <c r="BF213" s="120">
        <f>IF($U$213="snížená",$N$213,0)</f>
        <v>0</v>
      </c>
      <c r="BG213" s="120">
        <f>IF($U$213="zákl. přenesená",$N$213,0)</f>
        <v>0</v>
      </c>
      <c r="BH213" s="120">
        <f>IF($U$213="sníž. přenesená",$N$213,0)</f>
        <v>0</v>
      </c>
      <c r="BI213" s="120">
        <f>IF($U$213="nulová",$N$213,0)</f>
        <v>0</v>
      </c>
      <c r="BJ213" s="6" t="s">
        <v>19</v>
      </c>
      <c r="BK213" s="120">
        <f>ROUND($L$213*$K$213,2)</f>
        <v>0</v>
      </c>
      <c r="BL213" s="6" t="s">
        <v>243</v>
      </c>
      <c r="BM213" s="6" t="s">
        <v>378</v>
      </c>
    </row>
    <row r="214" spans="2:51" s="6" customFormat="1" ht="18.75" customHeight="1">
      <c r="B214" s="124"/>
      <c r="E214" s="125"/>
      <c r="F214" s="238" t="s">
        <v>809</v>
      </c>
      <c r="G214" s="239"/>
      <c r="H214" s="239"/>
      <c r="I214" s="239"/>
      <c r="K214" s="171">
        <v>448</v>
      </c>
      <c r="R214" s="126"/>
      <c r="T214" s="127"/>
      <c r="AA214" s="128"/>
      <c r="AT214" s="125" t="s">
        <v>196</v>
      </c>
      <c r="AU214" s="125" t="s">
        <v>93</v>
      </c>
      <c r="AV214" s="125" t="s">
        <v>93</v>
      </c>
      <c r="AW214" s="125" t="s">
        <v>103</v>
      </c>
      <c r="AX214" s="125" t="s">
        <v>19</v>
      </c>
      <c r="AY214" s="125" t="s">
        <v>126</v>
      </c>
    </row>
    <row r="215" spans="2:65" s="6" customFormat="1" ht="27" customHeight="1">
      <c r="B215" s="19"/>
      <c r="C215" s="113">
        <v>54</v>
      </c>
      <c r="D215" s="113" t="s">
        <v>127</v>
      </c>
      <c r="E215" s="114" t="s">
        <v>379</v>
      </c>
      <c r="F215" s="210" t="s">
        <v>380</v>
      </c>
      <c r="G215" s="211"/>
      <c r="H215" s="211"/>
      <c r="I215" s="211"/>
      <c r="J215" s="115" t="s">
        <v>232</v>
      </c>
      <c r="K215" s="170">
        <v>493.34999999999997</v>
      </c>
      <c r="L215" s="212"/>
      <c r="M215" s="211"/>
      <c r="N215" s="212">
        <f>ROUND($L$215*$K$215,2)</f>
        <v>0</v>
      </c>
      <c r="O215" s="211"/>
      <c r="P215" s="211"/>
      <c r="Q215" s="211"/>
      <c r="R215" s="20"/>
      <c r="T215" s="117"/>
      <c r="U215" s="26" t="s">
        <v>42</v>
      </c>
      <c r="V215" s="118">
        <v>0.082</v>
      </c>
      <c r="W215" s="118">
        <f>$V$215*$K$215</f>
        <v>40.454699999999995</v>
      </c>
      <c r="X215" s="118">
        <v>1E-05</v>
      </c>
      <c r="Y215" s="118">
        <f>$X$215*$K$215</f>
        <v>0.0049335</v>
      </c>
      <c r="Z215" s="118">
        <v>0</v>
      </c>
      <c r="AA215" s="119">
        <f>$Z$215*$K$215</f>
        <v>0</v>
      </c>
      <c r="AR215" s="6" t="s">
        <v>243</v>
      </c>
      <c r="AT215" s="6" t="s">
        <v>127</v>
      </c>
      <c r="AU215" s="6" t="s">
        <v>93</v>
      </c>
      <c r="AY215" s="6" t="s">
        <v>126</v>
      </c>
      <c r="BE215" s="120">
        <f>IF($U$215="základní",$N$215,0)</f>
        <v>0</v>
      </c>
      <c r="BF215" s="120">
        <f>IF($U$215="snížená",$N$215,0)</f>
        <v>0</v>
      </c>
      <c r="BG215" s="120">
        <f>IF($U$215="zákl. přenesená",$N$215,0)</f>
        <v>0</v>
      </c>
      <c r="BH215" s="120">
        <f>IF($U$215="sníž. přenesená",$N$215,0)</f>
        <v>0</v>
      </c>
      <c r="BI215" s="120">
        <f>IF($U$215="nulová",$N$215,0)</f>
        <v>0</v>
      </c>
      <c r="BJ215" s="6" t="s">
        <v>19</v>
      </c>
      <c r="BK215" s="120">
        <f>ROUND($L$215*$K$215,2)</f>
        <v>0</v>
      </c>
      <c r="BL215" s="6" t="s">
        <v>243</v>
      </c>
      <c r="BM215" s="6" t="s">
        <v>381</v>
      </c>
    </row>
    <row r="216" spans="2:65" s="6" customFormat="1" ht="27" customHeight="1">
      <c r="B216" s="19"/>
      <c r="C216" s="113">
        <v>55</v>
      </c>
      <c r="D216" s="113" t="s">
        <v>127</v>
      </c>
      <c r="E216" s="114" t="s">
        <v>382</v>
      </c>
      <c r="F216" s="210" t="s">
        <v>383</v>
      </c>
      <c r="G216" s="211"/>
      <c r="H216" s="211"/>
      <c r="I216" s="211"/>
      <c r="J216" s="115" t="s">
        <v>297</v>
      </c>
      <c r="K216" s="170">
        <v>1.4455499999999997</v>
      </c>
      <c r="L216" s="212"/>
      <c r="M216" s="211"/>
      <c r="N216" s="212">
        <f>ROUND($L$216*$K$216,2)</f>
        <v>0</v>
      </c>
      <c r="O216" s="211"/>
      <c r="P216" s="211"/>
      <c r="Q216" s="211"/>
      <c r="R216" s="20"/>
      <c r="T216" s="117"/>
      <c r="U216" s="26" t="s">
        <v>42</v>
      </c>
      <c r="V216" s="118">
        <v>1.421</v>
      </c>
      <c r="W216" s="118">
        <f>$V$216*$K$216</f>
        <v>2.0541265499999994</v>
      </c>
      <c r="X216" s="118">
        <v>0</v>
      </c>
      <c r="Y216" s="118">
        <f>$X$216*$K$216</f>
        <v>0</v>
      </c>
      <c r="Z216" s="118">
        <v>0</v>
      </c>
      <c r="AA216" s="119">
        <f>$Z$216*$K$216</f>
        <v>0</v>
      </c>
      <c r="AR216" s="6" t="s">
        <v>243</v>
      </c>
      <c r="AT216" s="6" t="s">
        <v>127</v>
      </c>
      <c r="AU216" s="6" t="s">
        <v>93</v>
      </c>
      <c r="AY216" s="6" t="s">
        <v>126</v>
      </c>
      <c r="BE216" s="120">
        <f>IF($U$216="základní",$N$216,0)</f>
        <v>0</v>
      </c>
      <c r="BF216" s="120">
        <f>IF($U$216="snížená",$N$216,0)</f>
        <v>0</v>
      </c>
      <c r="BG216" s="120">
        <f>IF($U$216="zákl. přenesená",$N$216,0)</f>
        <v>0</v>
      </c>
      <c r="BH216" s="120">
        <f>IF($U$216="sníž. přenesená",$N$216,0)</f>
        <v>0</v>
      </c>
      <c r="BI216" s="120">
        <f>IF($U$216="nulová",$N$216,0)</f>
        <v>0</v>
      </c>
      <c r="BJ216" s="6" t="s">
        <v>19</v>
      </c>
      <c r="BK216" s="120">
        <f>ROUND($L$216*$K$216,2)</f>
        <v>0</v>
      </c>
      <c r="BL216" s="6" t="s">
        <v>243</v>
      </c>
      <c r="BM216" s="6" t="s">
        <v>384</v>
      </c>
    </row>
    <row r="217" spans="2:65" s="6" customFormat="1" ht="27" customHeight="1">
      <c r="B217" s="19"/>
      <c r="C217" s="113">
        <v>56</v>
      </c>
      <c r="D217" s="113" t="s">
        <v>127</v>
      </c>
      <c r="E217" s="114" t="s">
        <v>385</v>
      </c>
      <c r="F217" s="210" t="s">
        <v>386</v>
      </c>
      <c r="G217" s="211"/>
      <c r="H217" s="211"/>
      <c r="I217" s="211"/>
      <c r="J217" s="115" t="s">
        <v>297</v>
      </c>
      <c r="K217" s="170">
        <v>1.4455499999999997</v>
      </c>
      <c r="L217" s="212"/>
      <c r="M217" s="211"/>
      <c r="N217" s="212">
        <f>ROUND($L$217*$K$217,2)</f>
        <v>0</v>
      </c>
      <c r="O217" s="211"/>
      <c r="P217" s="211"/>
      <c r="Q217" s="211"/>
      <c r="R217" s="20"/>
      <c r="T217" s="117"/>
      <c r="U217" s="26" t="s">
        <v>42</v>
      </c>
      <c r="V217" s="118">
        <v>1.18</v>
      </c>
      <c r="W217" s="118">
        <f>$V$217*$K$217</f>
        <v>1.7057489999999995</v>
      </c>
      <c r="X217" s="118">
        <v>0</v>
      </c>
      <c r="Y217" s="118">
        <f>$X$217*$K$217</f>
        <v>0</v>
      </c>
      <c r="Z217" s="118">
        <v>0</v>
      </c>
      <c r="AA217" s="119">
        <f>$Z$217*$K$217</f>
        <v>0</v>
      </c>
      <c r="AR217" s="6" t="s">
        <v>243</v>
      </c>
      <c r="AT217" s="6" t="s">
        <v>127</v>
      </c>
      <c r="AU217" s="6" t="s">
        <v>93</v>
      </c>
      <c r="AY217" s="6" t="s">
        <v>126</v>
      </c>
      <c r="BE217" s="120">
        <f>IF($U$217="základní",$N$217,0)</f>
        <v>0</v>
      </c>
      <c r="BF217" s="120">
        <f>IF($U$217="snížená",$N$217,0)</f>
        <v>0</v>
      </c>
      <c r="BG217" s="120">
        <f>IF($U$217="zákl. přenesená",$N$217,0)</f>
        <v>0</v>
      </c>
      <c r="BH217" s="120">
        <f>IF($U$217="sníž. přenesená",$N$217,0)</f>
        <v>0</v>
      </c>
      <c r="BI217" s="120">
        <f>IF($U$217="nulová",$N$217,0)</f>
        <v>0</v>
      </c>
      <c r="BJ217" s="6" t="s">
        <v>19</v>
      </c>
      <c r="BK217" s="120">
        <f>ROUND($L$217*$K$217,2)</f>
        <v>0</v>
      </c>
      <c r="BL217" s="6" t="s">
        <v>243</v>
      </c>
      <c r="BM217" s="6" t="s">
        <v>387</v>
      </c>
    </row>
    <row r="218" spans="2:63" s="103" customFormat="1" ht="30.75" customHeight="1">
      <c r="B218" s="104"/>
      <c r="D218" s="112" t="s">
        <v>166</v>
      </c>
      <c r="E218" s="112"/>
      <c r="F218" s="112"/>
      <c r="G218" s="112"/>
      <c r="H218" s="112"/>
      <c r="I218" s="112"/>
      <c r="J218" s="112"/>
      <c r="K218" s="169"/>
      <c r="L218" s="112"/>
      <c r="M218" s="112"/>
      <c r="N218" s="225">
        <f>$BK$218</f>
        <v>0</v>
      </c>
      <c r="O218" s="224"/>
      <c r="P218" s="224"/>
      <c r="Q218" s="224"/>
      <c r="R218" s="107"/>
      <c r="T218" s="108"/>
      <c r="W218" s="109">
        <f>SUM($W$219:$W$250)</f>
        <v>99.674888</v>
      </c>
      <c r="Y218" s="109">
        <f>SUM($Y$219:$Y$250)</f>
        <v>0.95659</v>
      </c>
      <c r="AA218" s="110">
        <f>SUM($AA$219:$AA$250)</f>
        <v>1.3312400000000002</v>
      </c>
      <c r="AR218" s="106" t="s">
        <v>93</v>
      </c>
      <c r="AT218" s="106" t="s">
        <v>76</v>
      </c>
      <c r="AU218" s="106" t="s">
        <v>19</v>
      </c>
      <c r="AY218" s="106" t="s">
        <v>126</v>
      </c>
      <c r="BK218" s="111">
        <f>SUM($BK$219:$BK$250)</f>
        <v>0</v>
      </c>
    </row>
    <row r="219" spans="2:65" s="6" customFormat="1" ht="15.75" customHeight="1">
      <c r="B219" s="19"/>
      <c r="C219" s="113">
        <v>57</v>
      </c>
      <c r="D219" s="113" t="s">
        <v>127</v>
      </c>
      <c r="E219" s="114" t="s">
        <v>388</v>
      </c>
      <c r="F219" s="210" t="s">
        <v>389</v>
      </c>
      <c r="G219" s="211"/>
      <c r="H219" s="211"/>
      <c r="I219" s="211"/>
      <c r="J219" s="115" t="s">
        <v>390</v>
      </c>
      <c r="K219" s="170">
        <v>25</v>
      </c>
      <c r="L219" s="212"/>
      <c r="M219" s="211"/>
      <c r="N219" s="212">
        <f>ROUND($L$219*$K$219,2)</f>
        <v>0</v>
      </c>
      <c r="O219" s="211"/>
      <c r="P219" s="211"/>
      <c r="Q219" s="211"/>
      <c r="R219" s="20"/>
      <c r="T219" s="117"/>
      <c r="U219" s="26" t="s">
        <v>42</v>
      </c>
      <c r="V219" s="118">
        <v>0.465</v>
      </c>
      <c r="W219" s="118">
        <f>$V$219*$K$219</f>
        <v>11.625</v>
      </c>
      <c r="X219" s="118">
        <v>0</v>
      </c>
      <c r="Y219" s="118">
        <f>$X$219*$K$219</f>
        <v>0</v>
      </c>
      <c r="Z219" s="118">
        <v>0.0342</v>
      </c>
      <c r="AA219" s="119">
        <f>$Z$219*$K$219</f>
        <v>0.855</v>
      </c>
      <c r="AR219" s="6" t="s">
        <v>243</v>
      </c>
      <c r="AT219" s="6" t="s">
        <v>127</v>
      </c>
      <c r="AU219" s="6" t="s">
        <v>93</v>
      </c>
      <c r="AY219" s="6" t="s">
        <v>126</v>
      </c>
      <c r="BE219" s="120">
        <f>IF($U$219="základní",$N$219,0)</f>
        <v>0</v>
      </c>
      <c r="BF219" s="120">
        <f>IF($U$219="snížená",$N$219,0)</f>
        <v>0</v>
      </c>
      <c r="BG219" s="120">
        <f>IF($U$219="zákl. přenesená",$N$219,0)</f>
        <v>0</v>
      </c>
      <c r="BH219" s="120">
        <f>IF($U$219="sníž. přenesená",$N$219,0)</f>
        <v>0</v>
      </c>
      <c r="BI219" s="120">
        <f>IF($U$219="nulová",$N$219,0)</f>
        <v>0</v>
      </c>
      <c r="BJ219" s="6" t="s">
        <v>19</v>
      </c>
      <c r="BK219" s="120">
        <f>ROUND($L$219*$K$219,2)</f>
        <v>0</v>
      </c>
      <c r="BL219" s="6" t="s">
        <v>243</v>
      </c>
      <c r="BM219" s="6" t="s">
        <v>391</v>
      </c>
    </row>
    <row r="220" spans="2:65" s="6" customFormat="1" ht="27" customHeight="1">
      <c r="B220" s="19"/>
      <c r="C220" s="113">
        <v>58</v>
      </c>
      <c r="D220" s="113" t="s">
        <v>127</v>
      </c>
      <c r="E220" s="114" t="s">
        <v>392</v>
      </c>
      <c r="F220" s="210" t="s">
        <v>393</v>
      </c>
      <c r="G220" s="211"/>
      <c r="H220" s="211"/>
      <c r="I220" s="211"/>
      <c r="J220" s="115" t="s">
        <v>390</v>
      </c>
      <c r="K220" s="170">
        <v>25</v>
      </c>
      <c r="L220" s="212"/>
      <c r="M220" s="211"/>
      <c r="N220" s="212">
        <f>ROUND($L$220*$K$220,2)</f>
        <v>0</v>
      </c>
      <c r="O220" s="211"/>
      <c r="P220" s="211"/>
      <c r="Q220" s="211"/>
      <c r="R220" s="20"/>
      <c r="T220" s="117"/>
      <c r="U220" s="26" t="s">
        <v>42</v>
      </c>
      <c r="V220" s="118">
        <v>1.1</v>
      </c>
      <c r="W220" s="118">
        <f>$V$220*$K$220</f>
        <v>27.500000000000004</v>
      </c>
      <c r="X220" s="118">
        <v>0.02275</v>
      </c>
      <c r="Y220" s="118">
        <f>$X$220*$K$220</f>
        <v>0.56875</v>
      </c>
      <c r="Z220" s="118">
        <v>0</v>
      </c>
      <c r="AA220" s="119">
        <f>$Z$220*$K$220</f>
        <v>0</v>
      </c>
      <c r="AR220" s="6" t="s">
        <v>243</v>
      </c>
      <c r="AT220" s="6" t="s">
        <v>127</v>
      </c>
      <c r="AU220" s="6" t="s">
        <v>93</v>
      </c>
      <c r="AY220" s="6" t="s">
        <v>126</v>
      </c>
      <c r="BE220" s="120">
        <f>IF($U$220="základní",$N$220,0)</f>
        <v>0</v>
      </c>
      <c r="BF220" s="120">
        <f>IF($U$220="snížená",$N$220,0)</f>
        <v>0</v>
      </c>
      <c r="BG220" s="120">
        <f>IF($U$220="zákl. přenesená",$N$220,0)</f>
        <v>0</v>
      </c>
      <c r="BH220" s="120">
        <f>IF($U$220="sníž. přenesená",$N$220,0)</f>
        <v>0</v>
      </c>
      <c r="BI220" s="120">
        <f>IF($U$220="nulová",$N$220,0)</f>
        <v>0</v>
      </c>
      <c r="BJ220" s="6" t="s">
        <v>19</v>
      </c>
      <c r="BK220" s="120">
        <f>ROUND($L$220*$K$220,2)</f>
        <v>0</v>
      </c>
      <c r="BL220" s="6" t="s">
        <v>243</v>
      </c>
      <c r="BM220" s="6" t="s">
        <v>394</v>
      </c>
    </row>
    <row r="221" spans="2:47" s="6" customFormat="1" ht="30.75" customHeight="1">
      <c r="B221" s="19"/>
      <c r="F221" s="230" t="s">
        <v>792</v>
      </c>
      <c r="G221" s="194"/>
      <c r="H221" s="194"/>
      <c r="I221" s="194"/>
      <c r="K221" s="158"/>
      <c r="R221" s="20"/>
      <c r="T221" s="54"/>
      <c r="AA221" s="55"/>
      <c r="AT221" s="6" t="s">
        <v>190</v>
      </c>
      <c r="AU221" s="6" t="s">
        <v>93</v>
      </c>
    </row>
    <row r="222" spans="2:65" s="6" customFormat="1" ht="27" customHeight="1">
      <c r="B222" s="19"/>
      <c r="C222" s="113">
        <v>59</v>
      </c>
      <c r="D222" s="113" t="s">
        <v>127</v>
      </c>
      <c r="E222" s="114" t="s">
        <v>395</v>
      </c>
      <c r="F222" s="210" t="s">
        <v>396</v>
      </c>
      <c r="G222" s="211"/>
      <c r="H222" s="211"/>
      <c r="I222" s="211"/>
      <c r="J222" s="115" t="s">
        <v>390</v>
      </c>
      <c r="K222" s="170">
        <v>3</v>
      </c>
      <c r="L222" s="242"/>
      <c r="M222" s="243"/>
      <c r="N222" s="212">
        <f>ROUND($L$222*$K$222,2)</f>
        <v>0</v>
      </c>
      <c r="O222" s="211"/>
      <c r="P222" s="211"/>
      <c r="Q222" s="211"/>
      <c r="R222" s="20"/>
      <c r="T222" s="117"/>
      <c r="U222" s="26" t="s">
        <v>42</v>
      </c>
      <c r="V222" s="118">
        <v>0.5</v>
      </c>
      <c r="W222" s="118">
        <f>$V$222*$K$222</f>
        <v>1.5</v>
      </c>
      <c r="X222" s="118">
        <v>0.00108</v>
      </c>
      <c r="Y222" s="118">
        <f>$X$222*$K$222</f>
        <v>0.00324</v>
      </c>
      <c r="Z222" s="118">
        <v>0</v>
      </c>
      <c r="AA222" s="119">
        <f>$Z$222*$K$222</f>
        <v>0</v>
      </c>
      <c r="AR222" s="6" t="s">
        <v>243</v>
      </c>
      <c r="AT222" s="6" t="s">
        <v>127</v>
      </c>
      <c r="AU222" s="6" t="s">
        <v>93</v>
      </c>
      <c r="AY222" s="6" t="s">
        <v>126</v>
      </c>
      <c r="BE222" s="120">
        <f>IF($U$222="základní",$N$222,0)</f>
        <v>0</v>
      </c>
      <c r="BF222" s="120">
        <f>IF($U$222="snížená",$N$222,0)</f>
        <v>0</v>
      </c>
      <c r="BG222" s="120">
        <f>IF($U$222="zákl. přenesená",$N$222,0)</f>
        <v>0</v>
      </c>
      <c r="BH222" s="120">
        <f>IF($U$222="sníž. přenesená",$N$222,0)</f>
        <v>0</v>
      </c>
      <c r="BI222" s="120">
        <f>IF($U$222="nulová",$N$222,0)</f>
        <v>0</v>
      </c>
      <c r="BJ222" s="6" t="s">
        <v>19</v>
      </c>
      <c r="BK222" s="120">
        <f>ROUND($L$222*$K$222,2)</f>
        <v>0</v>
      </c>
      <c r="BL222" s="6" t="s">
        <v>243</v>
      </c>
      <c r="BM222" s="6" t="s">
        <v>397</v>
      </c>
    </row>
    <row r="223" spans="2:63" s="6" customFormat="1" ht="27" customHeight="1">
      <c r="B223" s="19"/>
      <c r="C223" s="151"/>
      <c r="D223" s="146"/>
      <c r="E223" s="147"/>
      <c r="F223" s="235" t="s">
        <v>761</v>
      </c>
      <c r="G223" s="235"/>
      <c r="H223" s="235"/>
      <c r="I223" s="235"/>
      <c r="J223" s="149"/>
      <c r="K223" s="172"/>
      <c r="L223" s="153"/>
      <c r="M223" s="154"/>
      <c r="N223" s="150"/>
      <c r="O223" s="148"/>
      <c r="P223" s="148"/>
      <c r="Q223" s="152"/>
      <c r="R223" s="20"/>
      <c r="T223" s="117"/>
      <c r="U223" s="26"/>
      <c r="V223" s="118"/>
      <c r="W223" s="118"/>
      <c r="X223" s="118"/>
      <c r="Y223" s="118"/>
      <c r="Z223" s="118"/>
      <c r="AA223" s="119"/>
      <c r="BE223" s="120"/>
      <c r="BF223" s="120"/>
      <c r="BG223" s="120"/>
      <c r="BH223" s="120"/>
      <c r="BI223" s="120"/>
      <c r="BK223" s="120"/>
    </row>
    <row r="224" spans="2:65" s="6" customFormat="1" ht="15.75" customHeight="1">
      <c r="B224" s="19"/>
      <c r="C224" s="113">
        <v>60</v>
      </c>
      <c r="D224" s="113" t="s">
        <v>127</v>
      </c>
      <c r="E224" s="114" t="s">
        <v>398</v>
      </c>
      <c r="F224" s="210" t="s">
        <v>399</v>
      </c>
      <c r="G224" s="211"/>
      <c r="H224" s="211"/>
      <c r="I224" s="211"/>
      <c r="J224" s="115" t="s">
        <v>390</v>
      </c>
      <c r="K224" s="170">
        <v>3</v>
      </c>
      <c r="L224" s="212"/>
      <c r="M224" s="211"/>
      <c r="N224" s="212">
        <f>ROUND($L$224*$K$224,2)</f>
        <v>0</v>
      </c>
      <c r="O224" s="211"/>
      <c r="P224" s="211"/>
      <c r="Q224" s="211"/>
      <c r="R224" s="20"/>
      <c r="T224" s="117"/>
      <c r="U224" s="26" t="s">
        <v>42</v>
      </c>
      <c r="V224" s="118">
        <v>0.5</v>
      </c>
      <c r="W224" s="118">
        <f>$V$224*$K$224</f>
        <v>1.5</v>
      </c>
      <c r="X224" s="118">
        <v>0.01608</v>
      </c>
      <c r="Y224" s="118">
        <f>$X$224*$K$224</f>
        <v>0.048240000000000005</v>
      </c>
      <c r="Z224" s="118">
        <v>0</v>
      </c>
      <c r="AA224" s="119">
        <f>$Z$224*$K$224</f>
        <v>0</v>
      </c>
      <c r="AR224" s="6" t="s">
        <v>243</v>
      </c>
      <c r="AT224" s="6" t="s">
        <v>127</v>
      </c>
      <c r="AU224" s="6" t="s">
        <v>93</v>
      </c>
      <c r="AY224" s="6" t="s">
        <v>126</v>
      </c>
      <c r="BE224" s="120">
        <f>IF($U$224="základní",$N$224,0)</f>
        <v>0</v>
      </c>
      <c r="BF224" s="120">
        <f>IF($U$224="snížená",$N$224,0)</f>
        <v>0</v>
      </c>
      <c r="BG224" s="120">
        <f>IF($U$224="zákl. přenesená",$N$224,0)</f>
        <v>0</v>
      </c>
      <c r="BH224" s="120">
        <f>IF($U$224="sníž. přenesená",$N$224,0)</f>
        <v>0</v>
      </c>
      <c r="BI224" s="120">
        <f>IF($U$224="nulová",$N$224,0)</f>
        <v>0</v>
      </c>
      <c r="BJ224" s="6" t="s">
        <v>19</v>
      </c>
      <c r="BK224" s="120">
        <f>ROUND($L$224*$K$224,2)</f>
        <v>0</v>
      </c>
      <c r="BL224" s="6" t="s">
        <v>243</v>
      </c>
      <c r="BM224" s="6" t="s">
        <v>400</v>
      </c>
    </row>
    <row r="225" spans="2:47" s="6" customFormat="1" ht="24" customHeight="1">
      <c r="B225" s="19"/>
      <c r="F225" s="230" t="s">
        <v>760</v>
      </c>
      <c r="G225" s="194"/>
      <c r="H225" s="194"/>
      <c r="I225" s="194"/>
      <c r="K225" s="158"/>
      <c r="R225" s="20"/>
      <c r="T225" s="54"/>
      <c r="AA225" s="55"/>
      <c r="AT225" s="6" t="s">
        <v>190</v>
      </c>
      <c r="AU225" s="6" t="s">
        <v>93</v>
      </c>
    </row>
    <row r="226" spans="2:65" s="6" customFormat="1" ht="15.75" customHeight="1">
      <c r="B226" s="19"/>
      <c r="C226" s="113">
        <v>61</v>
      </c>
      <c r="D226" s="113" t="s">
        <v>127</v>
      </c>
      <c r="E226" s="114" t="s">
        <v>401</v>
      </c>
      <c r="F226" s="210" t="s">
        <v>402</v>
      </c>
      <c r="G226" s="211"/>
      <c r="H226" s="211"/>
      <c r="I226" s="211"/>
      <c r="J226" s="115" t="s">
        <v>390</v>
      </c>
      <c r="K226" s="170">
        <v>3</v>
      </c>
      <c r="L226" s="212"/>
      <c r="M226" s="211"/>
      <c r="N226" s="212">
        <f>ROUND($L$226*$K$226,2)</f>
        <v>0</v>
      </c>
      <c r="O226" s="211"/>
      <c r="P226" s="211"/>
      <c r="Q226" s="211"/>
      <c r="R226" s="20"/>
      <c r="T226" s="117"/>
      <c r="U226" s="26" t="s">
        <v>42</v>
      </c>
      <c r="V226" s="118">
        <v>0.5</v>
      </c>
      <c r="W226" s="118">
        <f>$V$226*$K$226</f>
        <v>1.5</v>
      </c>
      <c r="X226" s="118">
        <v>0.01608</v>
      </c>
      <c r="Y226" s="118">
        <f>$X$226*$K$226</f>
        <v>0.048240000000000005</v>
      </c>
      <c r="Z226" s="118">
        <v>0</v>
      </c>
      <c r="AA226" s="119">
        <f>$Z$226*$K$226</f>
        <v>0</v>
      </c>
      <c r="AR226" s="6" t="s">
        <v>243</v>
      </c>
      <c r="AT226" s="6" t="s">
        <v>127</v>
      </c>
      <c r="AU226" s="6" t="s">
        <v>93</v>
      </c>
      <c r="AY226" s="6" t="s">
        <v>126</v>
      </c>
      <c r="BE226" s="120">
        <f>IF($U$226="základní",$N$226,0)</f>
        <v>0</v>
      </c>
      <c r="BF226" s="120">
        <f>IF($U$226="snížená",$N$226,0)</f>
        <v>0</v>
      </c>
      <c r="BG226" s="120">
        <f>IF($U$226="zákl. přenesená",$N$226,0)</f>
        <v>0</v>
      </c>
      <c r="BH226" s="120">
        <f>IF($U$226="sníž. přenesená",$N$226,0)</f>
        <v>0</v>
      </c>
      <c r="BI226" s="120">
        <f>IF($U$226="nulová",$N$226,0)</f>
        <v>0</v>
      </c>
      <c r="BJ226" s="6" t="s">
        <v>19</v>
      </c>
      <c r="BK226" s="120">
        <f>ROUND($L$226*$K$226,2)</f>
        <v>0</v>
      </c>
      <c r="BL226" s="6" t="s">
        <v>243</v>
      </c>
      <c r="BM226" s="6" t="s">
        <v>403</v>
      </c>
    </row>
    <row r="227" spans="2:65" s="6" customFormat="1" ht="27" customHeight="1">
      <c r="B227" s="19"/>
      <c r="C227" s="113">
        <v>62</v>
      </c>
      <c r="D227" s="113" t="s">
        <v>127</v>
      </c>
      <c r="E227" s="114" t="s">
        <v>404</v>
      </c>
      <c r="F227" s="210" t="s">
        <v>405</v>
      </c>
      <c r="G227" s="211"/>
      <c r="H227" s="211"/>
      <c r="I227" s="211"/>
      <c r="J227" s="115" t="s">
        <v>390</v>
      </c>
      <c r="K227" s="170">
        <v>3</v>
      </c>
      <c r="L227" s="212"/>
      <c r="M227" s="211"/>
      <c r="N227" s="212">
        <f>ROUND($L$227*$K$227,2)</f>
        <v>0</v>
      </c>
      <c r="O227" s="211"/>
      <c r="P227" s="211"/>
      <c r="Q227" s="211"/>
      <c r="R227" s="20"/>
      <c r="T227" s="117"/>
      <c r="U227" s="26" t="s">
        <v>42</v>
      </c>
      <c r="V227" s="118">
        <v>0.403</v>
      </c>
      <c r="W227" s="118">
        <f>$V$227*$K$227</f>
        <v>1.209</v>
      </c>
      <c r="X227" s="118">
        <v>0</v>
      </c>
      <c r="Y227" s="118">
        <f>$X$227*$K$227</f>
        <v>0</v>
      </c>
      <c r="Z227" s="118">
        <v>0.0172</v>
      </c>
      <c r="AA227" s="119">
        <f>$Z$227*$K$227</f>
        <v>0.0516</v>
      </c>
      <c r="AR227" s="6" t="s">
        <v>243</v>
      </c>
      <c r="AT227" s="6" t="s">
        <v>127</v>
      </c>
      <c r="AU227" s="6" t="s">
        <v>93</v>
      </c>
      <c r="AY227" s="6" t="s">
        <v>126</v>
      </c>
      <c r="BE227" s="120">
        <f>IF($U$227="základní",$N$227,0)</f>
        <v>0</v>
      </c>
      <c r="BF227" s="120">
        <f>IF($U$227="snížená",$N$227,0)</f>
        <v>0</v>
      </c>
      <c r="BG227" s="120">
        <f>IF($U$227="zákl. přenesená",$N$227,0)</f>
        <v>0</v>
      </c>
      <c r="BH227" s="120">
        <f>IF($U$227="sníž. přenesená",$N$227,0)</f>
        <v>0</v>
      </c>
      <c r="BI227" s="120">
        <f>IF($U$227="nulová",$N$227,0)</f>
        <v>0</v>
      </c>
      <c r="BJ227" s="6" t="s">
        <v>19</v>
      </c>
      <c r="BK227" s="120">
        <f>ROUND($L$227*$K$227,2)</f>
        <v>0</v>
      </c>
      <c r="BL227" s="6" t="s">
        <v>243</v>
      </c>
      <c r="BM227" s="6" t="s">
        <v>406</v>
      </c>
    </row>
    <row r="228" spans="2:65" s="6" customFormat="1" ht="15.75" customHeight="1">
      <c r="B228" s="19"/>
      <c r="C228" s="113">
        <v>63</v>
      </c>
      <c r="D228" s="113" t="s">
        <v>127</v>
      </c>
      <c r="E228" s="114" t="s">
        <v>407</v>
      </c>
      <c r="F228" s="210" t="s">
        <v>408</v>
      </c>
      <c r="G228" s="211"/>
      <c r="H228" s="211"/>
      <c r="I228" s="211"/>
      <c r="J228" s="115" t="s">
        <v>390</v>
      </c>
      <c r="K228" s="170">
        <v>12</v>
      </c>
      <c r="L228" s="212"/>
      <c r="M228" s="211"/>
      <c r="N228" s="212">
        <f>ROUND($L$228*$K$228,2)</f>
        <v>0</v>
      </c>
      <c r="O228" s="211"/>
      <c r="P228" s="211"/>
      <c r="Q228" s="211"/>
      <c r="R228" s="20"/>
      <c r="T228" s="117"/>
      <c r="U228" s="26" t="s">
        <v>42</v>
      </c>
      <c r="V228" s="118">
        <v>0.362</v>
      </c>
      <c r="W228" s="118">
        <f>$V$228*$K$228</f>
        <v>4.343999999999999</v>
      </c>
      <c r="X228" s="118">
        <v>0</v>
      </c>
      <c r="Y228" s="118">
        <f>$X$228*$K$228</f>
        <v>0</v>
      </c>
      <c r="Z228" s="118">
        <v>0.01946</v>
      </c>
      <c r="AA228" s="119">
        <f>$Z$228*$K$228</f>
        <v>0.23352</v>
      </c>
      <c r="AR228" s="6" t="s">
        <v>243</v>
      </c>
      <c r="AT228" s="6" t="s">
        <v>127</v>
      </c>
      <c r="AU228" s="6" t="s">
        <v>93</v>
      </c>
      <c r="AY228" s="6" t="s">
        <v>126</v>
      </c>
      <c r="BE228" s="120">
        <f>IF($U$228="základní",$N$228,0)</f>
        <v>0</v>
      </c>
      <c r="BF228" s="120">
        <f>IF($U$228="snížená",$N$228,0)</f>
        <v>0</v>
      </c>
      <c r="BG228" s="120">
        <f>IF($U$228="zákl. přenesená",$N$228,0)</f>
        <v>0</v>
      </c>
      <c r="BH228" s="120">
        <f>IF($U$228="sníž. přenesená",$N$228,0)</f>
        <v>0</v>
      </c>
      <c r="BI228" s="120">
        <f>IF($U$228="nulová",$N$228,0)</f>
        <v>0</v>
      </c>
      <c r="BJ228" s="6" t="s">
        <v>19</v>
      </c>
      <c r="BK228" s="120">
        <f>ROUND($L$228*$K$228,2)</f>
        <v>0</v>
      </c>
      <c r="BL228" s="6" t="s">
        <v>243</v>
      </c>
      <c r="BM228" s="6" t="s">
        <v>409</v>
      </c>
    </row>
    <row r="229" spans="2:65" s="6" customFormat="1" ht="27" customHeight="1">
      <c r="B229" s="19"/>
      <c r="C229" s="113">
        <v>64</v>
      </c>
      <c r="D229" s="113" t="s">
        <v>127</v>
      </c>
      <c r="E229" s="114" t="s">
        <v>410</v>
      </c>
      <c r="F229" s="210" t="s">
        <v>411</v>
      </c>
      <c r="G229" s="211"/>
      <c r="H229" s="211"/>
      <c r="I229" s="211"/>
      <c r="J229" s="115" t="s">
        <v>390</v>
      </c>
      <c r="K229" s="170">
        <v>12</v>
      </c>
      <c r="L229" s="212"/>
      <c r="M229" s="211"/>
      <c r="N229" s="212">
        <f>ROUND($L$229*$K$229,2)</f>
        <v>0</v>
      </c>
      <c r="O229" s="211"/>
      <c r="P229" s="211"/>
      <c r="Q229" s="211"/>
      <c r="R229" s="20"/>
      <c r="T229" s="117"/>
      <c r="U229" s="26" t="s">
        <v>42</v>
      </c>
      <c r="V229" s="118">
        <v>1.1</v>
      </c>
      <c r="W229" s="118">
        <f>$V$229*$K$229</f>
        <v>13.200000000000001</v>
      </c>
      <c r="X229" s="118">
        <v>0.01476</v>
      </c>
      <c r="Y229" s="118">
        <f>$X$229*$K$229</f>
        <v>0.17712</v>
      </c>
      <c r="Z229" s="118">
        <v>0</v>
      </c>
      <c r="AA229" s="119">
        <f>$Z$229*$K$229</f>
        <v>0</v>
      </c>
      <c r="AR229" s="6" t="s">
        <v>243</v>
      </c>
      <c r="AT229" s="6" t="s">
        <v>127</v>
      </c>
      <c r="AU229" s="6" t="s">
        <v>93</v>
      </c>
      <c r="AY229" s="6" t="s">
        <v>126</v>
      </c>
      <c r="BE229" s="120">
        <f>IF($U$229="základní",$N$229,0)</f>
        <v>0</v>
      </c>
      <c r="BF229" s="120">
        <f>IF($U$229="snížená",$N$229,0)</f>
        <v>0</v>
      </c>
      <c r="BG229" s="120">
        <f>IF($U$229="zákl. přenesená",$N$229,0)</f>
        <v>0</v>
      </c>
      <c r="BH229" s="120">
        <f>IF($U$229="sníž. přenesená",$N$229,0)</f>
        <v>0</v>
      </c>
      <c r="BI229" s="120">
        <f>IF($U$229="nulová",$N$229,0)</f>
        <v>0</v>
      </c>
      <c r="BJ229" s="6" t="s">
        <v>19</v>
      </c>
      <c r="BK229" s="120">
        <f>ROUND($L$229*$K$229,2)</f>
        <v>0</v>
      </c>
      <c r="BL229" s="6" t="s">
        <v>243</v>
      </c>
      <c r="BM229" s="6" t="s">
        <v>412</v>
      </c>
    </row>
    <row r="230" spans="2:47" s="6" customFormat="1" ht="44.25" customHeight="1">
      <c r="B230" s="19"/>
      <c r="F230" s="230" t="s">
        <v>413</v>
      </c>
      <c r="G230" s="194"/>
      <c r="H230" s="194"/>
      <c r="I230" s="194"/>
      <c r="K230" s="158"/>
      <c r="R230" s="20"/>
      <c r="T230" s="54"/>
      <c r="AA230" s="55"/>
      <c r="AT230" s="6" t="s">
        <v>190</v>
      </c>
      <c r="AU230" s="6" t="s">
        <v>93</v>
      </c>
    </row>
    <row r="231" spans="2:65" s="6" customFormat="1" ht="15.75" customHeight="1">
      <c r="B231" s="19"/>
      <c r="C231" s="113">
        <v>65</v>
      </c>
      <c r="D231" s="113" t="s">
        <v>127</v>
      </c>
      <c r="E231" s="114" t="s">
        <v>414</v>
      </c>
      <c r="F231" s="210" t="s">
        <v>415</v>
      </c>
      <c r="G231" s="211"/>
      <c r="H231" s="211"/>
      <c r="I231" s="211"/>
      <c r="J231" s="115" t="s">
        <v>390</v>
      </c>
      <c r="K231" s="170">
        <v>4</v>
      </c>
      <c r="L231" s="212"/>
      <c r="M231" s="211"/>
      <c r="N231" s="212">
        <f>ROUND($L$231*$K$231,2)</f>
        <v>0</v>
      </c>
      <c r="O231" s="211"/>
      <c r="P231" s="211"/>
      <c r="Q231" s="211"/>
      <c r="R231" s="20"/>
      <c r="T231" s="117"/>
      <c r="U231" s="26" t="s">
        <v>42</v>
      </c>
      <c r="V231" s="118">
        <v>0.569</v>
      </c>
      <c r="W231" s="118">
        <f>$V$231*$K$231</f>
        <v>2.276</v>
      </c>
      <c r="X231" s="118">
        <v>0</v>
      </c>
      <c r="Y231" s="118">
        <f>$X$231*$K$231</f>
        <v>0</v>
      </c>
      <c r="Z231" s="118">
        <v>0.0347</v>
      </c>
      <c r="AA231" s="119">
        <f>$Z$231*$K$231</f>
        <v>0.1388</v>
      </c>
      <c r="AR231" s="6" t="s">
        <v>243</v>
      </c>
      <c r="AT231" s="6" t="s">
        <v>127</v>
      </c>
      <c r="AU231" s="6" t="s">
        <v>93</v>
      </c>
      <c r="AY231" s="6" t="s">
        <v>126</v>
      </c>
      <c r="BE231" s="120">
        <f>IF($U$231="základní",$N$231,0)</f>
        <v>0</v>
      </c>
      <c r="BF231" s="120">
        <f>IF($U$231="snížená",$N$231,0)</f>
        <v>0</v>
      </c>
      <c r="BG231" s="120">
        <f>IF($U$231="zákl. přenesená",$N$231,0)</f>
        <v>0</v>
      </c>
      <c r="BH231" s="120">
        <f>IF($U$231="sníž. přenesená",$N$231,0)</f>
        <v>0</v>
      </c>
      <c r="BI231" s="120">
        <f>IF($U$231="nulová",$N$231,0)</f>
        <v>0</v>
      </c>
      <c r="BJ231" s="6" t="s">
        <v>19</v>
      </c>
      <c r="BK231" s="120">
        <f>ROUND($L$231*$K$231,2)</f>
        <v>0</v>
      </c>
      <c r="BL231" s="6" t="s">
        <v>243</v>
      </c>
      <c r="BM231" s="6" t="s">
        <v>416</v>
      </c>
    </row>
    <row r="232" spans="2:65" s="6" customFormat="1" ht="27" customHeight="1">
      <c r="B232" s="19"/>
      <c r="C232" s="113">
        <v>66</v>
      </c>
      <c r="D232" s="113" t="s">
        <v>127</v>
      </c>
      <c r="E232" s="114" t="s">
        <v>417</v>
      </c>
      <c r="F232" s="210" t="s">
        <v>418</v>
      </c>
      <c r="G232" s="211"/>
      <c r="H232" s="211"/>
      <c r="I232" s="211"/>
      <c r="J232" s="115" t="s">
        <v>390</v>
      </c>
      <c r="K232" s="170">
        <v>4</v>
      </c>
      <c r="L232" s="212"/>
      <c r="M232" s="211"/>
      <c r="N232" s="212">
        <f>ROUND($L$232*$K$232,2)</f>
        <v>0</v>
      </c>
      <c r="O232" s="211"/>
      <c r="P232" s="211"/>
      <c r="Q232" s="211"/>
      <c r="R232" s="20"/>
      <c r="T232" s="117"/>
      <c r="U232" s="26" t="s">
        <v>42</v>
      </c>
      <c r="V232" s="118">
        <v>1.5</v>
      </c>
      <c r="W232" s="118">
        <f>$V$232*$K$232</f>
        <v>6</v>
      </c>
      <c r="X232" s="118">
        <v>0.0147</v>
      </c>
      <c r="Y232" s="118">
        <f>$X$232*$K$232</f>
        <v>0.0588</v>
      </c>
      <c r="Z232" s="118">
        <v>0</v>
      </c>
      <c r="AA232" s="119">
        <f>$Z$232*$K$232</f>
        <v>0</v>
      </c>
      <c r="AR232" s="6" t="s">
        <v>243</v>
      </c>
      <c r="AT232" s="6" t="s">
        <v>127</v>
      </c>
      <c r="AU232" s="6" t="s">
        <v>93</v>
      </c>
      <c r="AY232" s="6" t="s">
        <v>126</v>
      </c>
      <c r="BE232" s="120">
        <f>IF($U$232="základní",$N$232,0)</f>
        <v>0</v>
      </c>
      <c r="BF232" s="120">
        <f>IF($U$232="snížená",$N$232,0)</f>
        <v>0</v>
      </c>
      <c r="BG232" s="120">
        <f>IF($U$232="zákl. přenesená",$N$232,0)</f>
        <v>0</v>
      </c>
      <c r="BH232" s="120">
        <f>IF($U$232="sníž. přenesená",$N$232,0)</f>
        <v>0</v>
      </c>
      <c r="BI232" s="120">
        <f>IF($U$232="nulová",$N$232,0)</f>
        <v>0</v>
      </c>
      <c r="BJ232" s="6" t="s">
        <v>19</v>
      </c>
      <c r="BK232" s="120">
        <f>ROUND($L$232*$K$232,2)</f>
        <v>0</v>
      </c>
      <c r="BL232" s="6" t="s">
        <v>243</v>
      </c>
      <c r="BM232" s="6" t="s">
        <v>419</v>
      </c>
    </row>
    <row r="233" spans="2:63" s="6" customFormat="1" ht="27" customHeight="1">
      <c r="B233" s="19"/>
      <c r="C233" s="146"/>
      <c r="D233" s="146"/>
      <c r="E233" s="147"/>
      <c r="F233" s="246" t="s">
        <v>757</v>
      </c>
      <c r="G233" s="246"/>
      <c r="H233" s="246"/>
      <c r="I233" s="246"/>
      <c r="J233" s="149"/>
      <c r="K233" s="172"/>
      <c r="L233" s="150"/>
      <c r="M233" s="148"/>
      <c r="N233" s="150"/>
      <c r="O233" s="148"/>
      <c r="P233" s="148"/>
      <c r="Q233" s="148"/>
      <c r="R233" s="20"/>
      <c r="T233" s="117"/>
      <c r="U233" s="26"/>
      <c r="V233" s="118"/>
      <c r="W233" s="118"/>
      <c r="X233" s="118"/>
      <c r="Y233" s="118"/>
      <c r="Z233" s="118"/>
      <c r="AA233" s="119"/>
      <c r="BE233" s="120"/>
      <c r="BF233" s="120"/>
      <c r="BG233" s="120"/>
      <c r="BH233" s="120"/>
      <c r="BI233" s="120"/>
      <c r="BK233" s="120"/>
    </row>
    <row r="234" spans="2:65" s="6" customFormat="1" ht="33" customHeight="1">
      <c r="B234" s="19"/>
      <c r="C234" s="113">
        <v>67</v>
      </c>
      <c r="D234" s="113" t="s">
        <v>127</v>
      </c>
      <c r="E234" s="114" t="s">
        <v>420</v>
      </c>
      <c r="F234" s="210" t="s">
        <v>421</v>
      </c>
      <c r="G234" s="211"/>
      <c r="H234" s="211"/>
      <c r="I234" s="211"/>
      <c r="J234" s="115" t="s">
        <v>297</v>
      </c>
      <c r="K234" s="170">
        <v>1.14</v>
      </c>
      <c r="L234" s="212"/>
      <c r="M234" s="211"/>
      <c r="N234" s="212">
        <f>ROUND($L$234*$K$234,2)</f>
        <v>0</v>
      </c>
      <c r="O234" s="211"/>
      <c r="P234" s="211"/>
      <c r="Q234" s="211"/>
      <c r="R234" s="20"/>
      <c r="T234" s="117"/>
      <c r="U234" s="26" t="s">
        <v>42</v>
      </c>
      <c r="V234" s="118">
        <v>4.772</v>
      </c>
      <c r="W234" s="118">
        <f>$V$234*$K$234</f>
        <v>5.44008</v>
      </c>
      <c r="X234" s="118">
        <v>0</v>
      </c>
      <c r="Y234" s="118">
        <f>$X$234*$K$234</f>
        <v>0</v>
      </c>
      <c r="Z234" s="118">
        <v>0</v>
      </c>
      <c r="AA234" s="119">
        <f>$Z$234*$K$234</f>
        <v>0</v>
      </c>
      <c r="AR234" s="6" t="s">
        <v>243</v>
      </c>
      <c r="AT234" s="6" t="s">
        <v>127</v>
      </c>
      <c r="AU234" s="6" t="s">
        <v>93</v>
      </c>
      <c r="AY234" s="6" t="s">
        <v>126</v>
      </c>
      <c r="BE234" s="120">
        <f>IF($U$234="základní",$N$234,0)</f>
        <v>0</v>
      </c>
      <c r="BF234" s="120">
        <f>IF($U$234="snížená",$N$234,0)</f>
        <v>0</v>
      </c>
      <c r="BG234" s="120">
        <f>IF($U$234="zákl. přenesená",$N$234,0)</f>
        <v>0</v>
      </c>
      <c r="BH234" s="120">
        <f>IF($U$234="sníž. přenesená",$N$234,0)</f>
        <v>0</v>
      </c>
      <c r="BI234" s="120">
        <f>IF($U$234="nulová",$N$234,0)</f>
        <v>0</v>
      </c>
      <c r="BJ234" s="6" t="s">
        <v>19</v>
      </c>
      <c r="BK234" s="120">
        <f>ROUND($L$234*$K$234,2)</f>
        <v>0</v>
      </c>
      <c r="BL234" s="6" t="s">
        <v>243</v>
      </c>
      <c r="BM234" s="6" t="s">
        <v>422</v>
      </c>
    </row>
    <row r="235" spans="2:65" s="6" customFormat="1" ht="27" customHeight="1">
      <c r="B235" s="19"/>
      <c r="C235" s="113">
        <v>68</v>
      </c>
      <c r="D235" s="113" t="s">
        <v>127</v>
      </c>
      <c r="E235" s="114" t="s">
        <v>423</v>
      </c>
      <c r="F235" s="210" t="s">
        <v>424</v>
      </c>
      <c r="G235" s="211"/>
      <c r="H235" s="211"/>
      <c r="I235" s="211"/>
      <c r="J235" s="115" t="s">
        <v>390</v>
      </c>
      <c r="K235" s="170">
        <v>12</v>
      </c>
      <c r="L235" s="212"/>
      <c r="M235" s="211"/>
      <c r="N235" s="212">
        <f>ROUND($L$235*$K$235,2)</f>
        <v>0</v>
      </c>
      <c r="O235" s="211"/>
      <c r="P235" s="211"/>
      <c r="Q235" s="211"/>
      <c r="R235" s="20"/>
      <c r="T235" s="117"/>
      <c r="U235" s="26" t="s">
        <v>42</v>
      </c>
      <c r="V235" s="118">
        <v>0.29</v>
      </c>
      <c r="W235" s="118">
        <f>$V$235*$K$235</f>
        <v>3.4799999999999995</v>
      </c>
      <c r="X235" s="118">
        <v>9E-05</v>
      </c>
      <c r="Y235" s="118">
        <f>$X$235*$K$235</f>
        <v>0.00108</v>
      </c>
      <c r="Z235" s="118">
        <v>0</v>
      </c>
      <c r="AA235" s="119">
        <f>$Z$235*$K$235</f>
        <v>0</v>
      </c>
      <c r="AR235" s="6" t="s">
        <v>243</v>
      </c>
      <c r="AT235" s="6" t="s">
        <v>127</v>
      </c>
      <c r="AU235" s="6" t="s">
        <v>93</v>
      </c>
      <c r="AY235" s="6" t="s">
        <v>126</v>
      </c>
      <c r="BE235" s="120">
        <f>IF($U$235="základní",$N$235,0)</f>
        <v>0</v>
      </c>
      <c r="BF235" s="120">
        <f>IF($U$235="snížená",$N$235,0)</f>
        <v>0</v>
      </c>
      <c r="BG235" s="120">
        <f>IF($U$235="zákl. přenesená",$N$235,0)</f>
        <v>0</v>
      </c>
      <c r="BH235" s="120">
        <f>IF($U$235="sníž. přenesená",$N$235,0)</f>
        <v>0</v>
      </c>
      <c r="BI235" s="120">
        <f>IF($U$235="nulová",$N$235,0)</f>
        <v>0</v>
      </c>
      <c r="BJ235" s="6" t="s">
        <v>19</v>
      </c>
      <c r="BK235" s="120">
        <f>ROUND($L$235*$K$235,2)</f>
        <v>0</v>
      </c>
      <c r="BL235" s="6" t="s">
        <v>243</v>
      </c>
      <c r="BM235" s="6" t="s">
        <v>425</v>
      </c>
    </row>
    <row r="236" spans="2:65" s="6" customFormat="1" ht="15.75" customHeight="1">
      <c r="B236" s="19"/>
      <c r="C236" s="134">
        <v>69</v>
      </c>
      <c r="D236" s="134" t="s">
        <v>238</v>
      </c>
      <c r="E236" s="135" t="s">
        <v>426</v>
      </c>
      <c r="F236" s="233" t="s">
        <v>427</v>
      </c>
      <c r="G236" s="232"/>
      <c r="H236" s="232"/>
      <c r="I236" s="232"/>
      <c r="J236" s="136" t="s">
        <v>326</v>
      </c>
      <c r="K236" s="177">
        <v>56</v>
      </c>
      <c r="L236" s="231"/>
      <c r="M236" s="232"/>
      <c r="N236" s="231">
        <f>ROUND($L$236*$K$236,2)</f>
        <v>0</v>
      </c>
      <c r="O236" s="211"/>
      <c r="P236" s="211"/>
      <c r="Q236" s="211"/>
      <c r="R236" s="20"/>
      <c r="T236" s="117"/>
      <c r="U236" s="26" t="s">
        <v>42</v>
      </c>
      <c r="V236" s="118">
        <v>0</v>
      </c>
      <c r="W236" s="118">
        <f>$V$236*$K$236</f>
        <v>0</v>
      </c>
      <c r="X236" s="118">
        <v>0.00021</v>
      </c>
      <c r="Y236" s="118">
        <f>$X$236*$K$236</f>
        <v>0.01176</v>
      </c>
      <c r="Z236" s="118">
        <v>0</v>
      </c>
      <c r="AA236" s="119">
        <f>$Z$236*$K$236</f>
        <v>0</v>
      </c>
      <c r="AR236" s="6" t="s">
        <v>307</v>
      </c>
      <c r="AT236" s="6" t="s">
        <v>238</v>
      </c>
      <c r="AU236" s="6" t="s">
        <v>93</v>
      </c>
      <c r="AY236" s="6" t="s">
        <v>126</v>
      </c>
      <c r="BE236" s="120">
        <f>IF($U$236="základní",$N$236,0)</f>
        <v>0</v>
      </c>
      <c r="BF236" s="120">
        <f>IF($U$236="snížená",$N$236,0)</f>
        <v>0</v>
      </c>
      <c r="BG236" s="120">
        <f>IF($U$236="zákl. přenesená",$N$236,0)</f>
        <v>0</v>
      </c>
      <c r="BH236" s="120">
        <f>IF($U$236="sníž. přenesená",$N$236,0)</f>
        <v>0</v>
      </c>
      <c r="BI236" s="120">
        <f>IF($U$236="nulová",$N$236,0)</f>
        <v>0</v>
      </c>
      <c r="BJ236" s="6" t="s">
        <v>19</v>
      </c>
      <c r="BK236" s="120">
        <f>ROUND($L$236*$K$236,2)</f>
        <v>0</v>
      </c>
      <c r="BL236" s="6" t="s">
        <v>243</v>
      </c>
      <c r="BM236" s="6" t="s">
        <v>428</v>
      </c>
    </row>
    <row r="237" spans="2:51" s="6" customFormat="1" ht="18.75" customHeight="1">
      <c r="B237" s="124"/>
      <c r="E237" s="125"/>
      <c r="F237" s="236" t="s">
        <v>794</v>
      </c>
      <c r="G237" s="237"/>
      <c r="H237" s="237"/>
      <c r="I237" s="237"/>
      <c r="K237" s="171">
        <v>56</v>
      </c>
      <c r="R237" s="126"/>
      <c r="T237" s="127"/>
      <c r="AA237" s="128"/>
      <c r="AT237" s="125" t="s">
        <v>196</v>
      </c>
      <c r="AU237" s="125" t="s">
        <v>93</v>
      </c>
      <c r="AV237" s="125" t="s">
        <v>93</v>
      </c>
      <c r="AW237" s="125" t="s">
        <v>103</v>
      </c>
      <c r="AX237" s="125" t="s">
        <v>19</v>
      </c>
      <c r="AY237" s="125" t="s">
        <v>126</v>
      </c>
    </row>
    <row r="238" spans="2:65" s="6" customFormat="1" ht="15.75" customHeight="1">
      <c r="B238" s="19"/>
      <c r="C238" s="134">
        <v>70</v>
      </c>
      <c r="D238" s="134" t="s">
        <v>238</v>
      </c>
      <c r="E238" s="135" t="s">
        <v>429</v>
      </c>
      <c r="F238" s="233" t="s">
        <v>430</v>
      </c>
      <c r="G238" s="232"/>
      <c r="H238" s="232"/>
      <c r="I238" s="232"/>
      <c r="J238" s="136" t="s">
        <v>326</v>
      </c>
      <c r="K238" s="177">
        <v>24</v>
      </c>
      <c r="L238" s="231"/>
      <c r="M238" s="232"/>
      <c r="N238" s="231">
        <f>ROUND($L$238*$K$238,2)</f>
        <v>0</v>
      </c>
      <c r="O238" s="211"/>
      <c r="P238" s="211"/>
      <c r="Q238" s="211"/>
      <c r="R238" s="20"/>
      <c r="T238" s="117"/>
      <c r="U238" s="26" t="s">
        <v>42</v>
      </c>
      <c r="V238" s="118">
        <v>0</v>
      </c>
      <c r="W238" s="118">
        <f>$V$238*$K$238</f>
        <v>0</v>
      </c>
      <c r="X238" s="118">
        <v>0.00021</v>
      </c>
      <c r="Y238" s="118">
        <f>$X$238*$K$238</f>
        <v>0.00504</v>
      </c>
      <c r="Z238" s="118">
        <v>0</v>
      </c>
      <c r="AA238" s="119">
        <f>$Z$238*$K$238</f>
        <v>0</v>
      </c>
      <c r="AR238" s="6" t="s">
        <v>307</v>
      </c>
      <c r="AT238" s="6" t="s">
        <v>238</v>
      </c>
      <c r="AU238" s="6" t="s">
        <v>93</v>
      </c>
      <c r="AY238" s="6" t="s">
        <v>126</v>
      </c>
      <c r="BE238" s="120">
        <f>IF($U$238="základní",$N$238,0)</f>
        <v>0</v>
      </c>
      <c r="BF238" s="120">
        <f>IF($U$238="snížená",$N$238,0)</f>
        <v>0</v>
      </c>
      <c r="BG238" s="120">
        <f>IF($U$238="zákl. přenesená",$N$238,0)</f>
        <v>0</v>
      </c>
      <c r="BH238" s="120">
        <f>IF($U$238="sníž. přenesená",$N$238,0)</f>
        <v>0</v>
      </c>
      <c r="BI238" s="120">
        <f>IF($U$238="nulová",$N$238,0)</f>
        <v>0</v>
      </c>
      <c r="BJ238" s="6" t="s">
        <v>19</v>
      </c>
      <c r="BK238" s="120">
        <f>ROUND($L$238*$K$238,2)</f>
        <v>0</v>
      </c>
      <c r="BL238" s="6" t="s">
        <v>243</v>
      </c>
      <c r="BM238" s="6" t="s">
        <v>431</v>
      </c>
    </row>
    <row r="239" spans="2:65" s="6" customFormat="1" ht="27" customHeight="1">
      <c r="B239" s="19"/>
      <c r="C239" s="113">
        <v>71</v>
      </c>
      <c r="D239" s="113" t="s">
        <v>127</v>
      </c>
      <c r="E239" s="114" t="s">
        <v>432</v>
      </c>
      <c r="F239" s="210" t="s">
        <v>433</v>
      </c>
      <c r="G239" s="211"/>
      <c r="H239" s="211"/>
      <c r="I239" s="211"/>
      <c r="J239" s="115" t="s">
        <v>390</v>
      </c>
      <c r="K239" s="170">
        <v>32</v>
      </c>
      <c r="L239" s="212"/>
      <c r="M239" s="211"/>
      <c r="N239" s="212">
        <f>ROUND($L$239*$K$239,2)</f>
        <v>0</v>
      </c>
      <c r="O239" s="211"/>
      <c r="P239" s="211"/>
      <c r="Q239" s="211"/>
      <c r="R239" s="20"/>
      <c r="T239" s="117"/>
      <c r="U239" s="26" t="s">
        <v>42</v>
      </c>
      <c r="V239" s="118">
        <v>0.227</v>
      </c>
      <c r="W239" s="118">
        <f>$V$239*$K$239</f>
        <v>7.264</v>
      </c>
      <c r="X239" s="118">
        <v>9E-05</v>
      </c>
      <c r="Y239" s="118">
        <f>$X$239*$K$239</f>
        <v>0.00288</v>
      </c>
      <c r="Z239" s="118">
        <v>0</v>
      </c>
      <c r="AA239" s="119">
        <f>$Z$239*$K$239</f>
        <v>0</v>
      </c>
      <c r="AR239" s="6" t="s">
        <v>243</v>
      </c>
      <c r="AT239" s="6" t="s">
        <v>127</v>
      </c>
      <c r="AU239" s="6" t="s">
        <v>93</v>
      </c>
      <c r="AY239" s="6" t="s">
        <v>126</v>
      </c>
      <c r="BE239" s="120">
        <f>IF($U$239="základní",$N$239,0)</f>
        <v>0</v>
      </c>
      <c r="BF239" s="120">
        <f>IF($U$239="snížená",$N$239,0)</f>
        <v>0</v>
      </c>
      <c r="BG239" s="120">
        <f>IF($U$239="zákl. přenesená",$N$239,0)</f>
        <v>0</v>
      </c>
      <c r="BH239" s="120">
        <f>IF($U$239="sníž. přenesená",$N$239,0)</f>
        <v>0</v>
      </c>
      <c r="BI239" s="120">
        <f>IF($U$239="nulová",$N$239,0)</f>
        <v>0</v>
      </c>
      <c r="BJ239" s="6" t="s">
        <v>19</v>
      </c>
      <c r="BK239" s="120">
        <f>ROUND($L$239*$K$239,2)</f>
        <v>0</v>
      </c>
      <c r="BL239" s="6" t="s">
        <v>243</v>
      </c>
      <c r="BM239" s="6" t="s">
        <v>434</v>
      </c>
    </row>
    <row r="240" spans="2:65" s="6" customFormat="1" ht="15.75" customHeight="1">
      <c r="B240" s="19"/>
      <c r="C240" s="113">
        <v>72</v>
      </c>
      <c r="D240" s="113" t="s">
        <v>127</v>
      </c>
      <c r="E240" s="114" t="s">
        <v>435</v>
      </c>
      <c r="F240" s="210" t="s">
        <v>436</v>
      </c>
      <c r="G240" s="211"/>
      <c r="H240" s="211"/>
      <c r="I240" s="211"/>
      <c r="J240" s="115" t="s">
        <v>390</v>
      </c>
      <c r="K240" s="170">
        <v>16</v>
      </c>
      <c r="L240" s="212"/>
      <c r="M240" s="211"/>
      <c r="N240" s="212">
        <f>ROUND($L$240*$K$240,2)</f>
        <v>0</v>
      </c>
      <c r="O240" s="211"/>
      <c r="P240" s="211"/>
      <c r="Q240" s="211"/>
      <c r="R240" s="20"/>
      <c r="T240" s="117"/>
      <c r="U240" s="26" t="s">
        <v>42</v>
      </c>
      <c r="V240" s="118">
        <v>0.217</v>
      </c>
      <c r="W240" s="118">
        <f>$V$240*$K$240</f>
        <v>3.472</v>
      </c>
      <c r="X240" s="118">
        <v>0</v>
      </c>
      <c r="Y240" s="118">
        <f>$X$240*$K$240</f>
        <v>0</v>
      </c>
      <c r="Z240" s="118">
        <v>0.00156</v>
      </c>
      <c r="AA240" s="119">
        <f>$Z$240*$K$240</f>
        <v>0.02496</v>
      </c>
      <c r="AR240" s="6" t="s">
        <v>243</v>
      </c>
      <c r="AT240" s="6" t="s">
        <v>127</v>
      </c>
      <c r="AU240" s="6" t="s">
        <v>93</v>
      </c>
      <c r="AY240" s="6" t="s">
        <v>126</v>
      </c>
      <c r="BE240" s="120">
        <f>IF($U$240="základní",$N$240,0)</f>
        <v>0</v>
      </c>
      <c r="BF240" s="120">
        <f>IF($U$240="snížená",$N$240,0)</f>
        <v>0</v>
      </c>
      <c r="BG240" s="120">
        <f>IF($U$240="zákl. přenesená",$N$240,0)</f>
        <v>0</v>
      </c>
      <c r="BH240" s="120">
        <f>IF($U$240="sníž. přenesená",$N$240,0)</f>
        <v>0</v>
      </c>
      <c r="BI240" s="120">
        <f>IF($U$240="nulová",$N$240,0)</f>
        <v>0</v>
      </c>
      <c r="BJ240" s="6" t="s">
        <v>19</v>
      </c>
      <c r="BK240" s="120">
        <f>ROUND($L$240*$K$240,2)</f>
        <v>0</v>
      </c>
      <c r="BL240" s="6" t="s">
        <v>243</v>
      </c>
      <c r="BM240" s="6" t="s">
        <v>437</v>
      </c>
    </row>
    <row r="241" spans="2:65" s="6" customFormat="1" ht="27" customHeight="1">
      <c r="B241" s="19"/>
      <c r="C241" s="113">
        <v>73</v>
      </c>
      <c r="D241" s="113" t="s">
        <v>127</v>
      </c>
      <c r="E241" s="114" t="s">
        <v>438</v>
      </c>
      <c r="F241" s="210" t="s">
        <v>439</v>
      </c>
      <c r="G241" s="211"/>
      <c r="H241" s="211"/>
      <c r="I241" s="211"/>
      <c r="J241" s="115" t="s">
        <v>390</v>
      </c>
      <c r="K241" s="170">
        <v>12</v>
      </c>
      <c r="L241" s="212"/>
      <c r="M241" s="211"/>
      <c r="N241" s="212">
        <f>ROUND($L$241*$K$241,2)</f>
        <v>0</v>
      </c>
      <c r="O241" s="211"/>
      <c r="P241" s="211"/>
      <c r="Q241" s="211"/>
      <c r="R241" s="20"/>
      <c r="T241" s="117"/>
      <c r="U241" s="26" t="s">
        <v>42</v>
      </c>
      <c r="V241" s="118">
        <v>0.2</v>
      </c>
      <c r="W241" s="118">
        <f>$V$241*$K$241</f>
        <v>2.4000000000000004</v>
      </c>
      <c r="X241" s="118">
        <v>0.0018</v>
      </c>
      <c r="Y241" s="118">
        <f>$X$241*$K$241</f>
        <v>0.0216</v>
      </c>
      <c r="Z241" s="118">
        <v>0</v>
      </c>
      <c r="AA241" s="119">
        <f>$Z$241*$K$241</f>
        <v>0</v>
      </c>
      <c r="AR241" s="6" t="s">
        <v>243</v>
      </c>
      <c r="AT241" s="6" t="s">
        <v>127</v>
      </c>
      <c r="AU241" s="6" t="s">
        <v>93</v>
      </c>
      <c r="AY241" s="6" t="s">
        <v>126</v>
      </c>
      <c r="BE241" s="120">
        <f>IF($U$241="základní",$N$241,0)</f>
        <v>0</v>
      </c>
      <c r="BF241" s="120">
        <f>IF($U$241="snížená",$N$241,0)</f>
        <v>0</v>
      </c>
      <c r="BG241" s="120">
        <f>IF($U$241="zákl. přenesená",$N$241,0)</f>
        <v>0</v>
      </c>
      <c r="BH241" s="120">
        <f>IF($U$241="sníž. přenesená",$N$241,0)</f>
        <v>0</v>
      </c>
      <c r="BI241" s="120">
        <f>IF($U$241="nulová",$N$241,0)</f>
        <v>0</v>
      </c>
      <c r="BJ241" s="6" t="s">
        <v>19</v>
      </c>
      <c r="BK241" s="120">
        <f>ROUND($L$241*$K$241,2)</f>
        <v>0</v>
      </c>
      <c r="BL241" s="6" t="s">
        <v>243</v>
      </c>
      <c r="BM241" s="6" t="s">
        <v>440</v>
      </c>
    </row>
    <row r="242" spans="2:63" s="6" customFormat="1" ht="27" customHeight="1">
      <c r="B242" s="19"/>
      <c r="C242" s="146"/>
      <c r="D242" s="146"/>
      <c r="E242" s="147"/>
      <c r="F242" s="234" t="s">
        <v>798</v>
      </c>
      <c r="G242" s="234"/>
      <c r="H242" s="234"/>
      <c r="I242" s="234"/>
      <c r="J242" s="149"/>
      <c r="K242" s="172"/>
      <c r="L242" s="150"/>
      <c r="M242" s="148"/>
      <c r="N242" s="150"/>
      <c r="O242" s="148"/>
      <c r="P242" s="148"/>
      <c r="Q242" s="148"/>
      <c r="R242" s="20"/>
      <c r="T242" s="117"/>
      <c r="U242" s="26"/>
      <c r="V242" s="118"/>
      <c r="W242" s="118"/>
      <c r="X242" s="118"/>
      <c r="Y242" s="118"/>
      <c r="Z242" s="118"/>
      <c r="AA242" s="119"/>
      <c r="BE242" s="120"/>
      <c r="BF242" s="120"/>
      <c r="BG242" s="120"/>
      <c r="BH242" s="120"/>
      <c r="BI242" s="120"/>
      <c r="BK242" s="120"/>
    </row>
    <row r="243" spans="2:65" s="6" customFormat="1" ht="39" customHeight="1">
      <c r="B243" s="19"/>
      <c r="C243" s="113">
        <v>74</v>
      </c>
      <c r="D243" s="113" t="s">
        <v>127</v>
      </c>
      <c r="E243" s="114" t="s">
        <v>441</v>
      </c>
      <c r="F243" s="210" t="s">
        <v>442</v>
      </c>
      <c r="G243" s="211"/>
      <c r="H243" s="211"/>
      <c r="I243" s="211"/>
      <c r="J243" s="115" t="s">
        <v>390</v>
      </c>
      <c r="K243" s="170">
        <v>4</v>
      </c>
      <c r="L243" s="212"/>
      <c r="M243" s="211"/>
      <c r="N243" s="212">
        <f>ROUND($L$243*$K$243,2)</f>
        <v>0</v>
      </c>
      <c r="O243" s="211"/>
      <c r="P243" s="211"/>
      <c r="Q243" s="211"/>
      <c r="R243" s="20"/>
      <c r="T243" s="117"/>
      <c r="U243" s="26" t="s">
        <v>42</v>
      </c>
      <c r="V243" s="118">
        <v>0.2</v>
      </c>
      <c r="W243" s="118">
        <f>$V$243*$K$243</f>
        <v>0.8</v>
      </c>
      <c r="X243" s="118">
        <v>0.00154</v>
      </c>
      <c r="Y243" s="118">
        <f>$X$243*$K$243</f>
        <v>0.00616</v>
      </c>
      <c r="Z243" s="118">
        <v>0</v>
      </c>
      <c r="AA243" s="119">
        <f>$Z$243*$K$243</f>
        <v>0</v>
      </c>
      <c r="AR243" s="6" t="s">
        <v>243</v>
      </c>
      <c r="AT243" s="6" t="s">
        <v>127</v>
      </c>
      <c r="AU243" s="6" t="s">
        <v>93</v>
      </c>
      <c r="AY243" s="6" t="s">
        <v>126</v>
      </c>
      <c r="BE243" s="120">
        <f>IF($U$243="základní",$N$243,0)</f>
        <v>0</v>
      </c>
      <c r="BF243" s="120">
        <f>IF($U$243="snížená",$N$243,0)</f>
        <v>0</v>
      </c>
      <c r="BG243" s="120">
        <f>IF($U$243="zákl. přenesená",$N$243,0)</f>
        <v>0</v>
      </c>
      <c r="BH243" s="120">
        <f>IF($U$243="sníž. přenesená",$N$243,0)</f>
        <v>0</v>
      </c>
      <c r="BI243" s="120">
        <f>IF($U$243="nulová",$N$243,0)</f>
        <v>0</v>
      </c>
      <c r="BJ243" s="6" t="s">
        <v>19</v>
      </c>
      <c r="BK243" s="120">
        <f>ROUND($L$243*$K$243,2)</f>
        <v>0</v>
      </c>
      <c r="BL243" s="6" t="s">
        <v>243</v>
      </c>
      <c r="BM243" s="6" t="s">
        <v>443</v>
      </c>
    </row>
    <row r="244" spans="2:63" s="6" customFormat="1" ht="39" customHeight="1">
      <c r="B244" s="19"/>
      <c r="C244" s="146"/>
      <c r="D244" s="146"/>
      <c r="E244" s="147"/>
      <c r="F244" s="234" t="s">
        <v>810</v>
      </c>
      <c r="G244" s="234"/>
      <c r="H244" s="234"/>
      <c r="I244" s="234"/>
      <c r="J244" s="149"/>
      <c r="K244" s="172"/>
      <c r="L244" s="150"/>
      <c r="M244" s="148"/>
      <c r="N244" s="150"/>
      <c r="O244" s="148"/>
      <c r="P244" s="148"/>
      <c r="Q244" s="148"/>
      <c r="R244" s="20"/>
      <c r="T244" s="117"/>
      <c r="U244" s="26"/>
      <c r="V244" s="118"/>
      <c r="W244" s="118"/>
      <c r="X244" s="118"/>
      <c r="Y244" s="118"/>
      <c r="Z244" s="118"/>
      <c r="AA244" s="119"/>
      <c r="BE244" s="120"/>
      <c r="BF244" s="120"/>
      <c r="BG244" s="120"/>
      <c r="BH244" s="120"/>
      <c r="BI244" s="120"/>
      <c r="BK244" s="120"/>
    </row>
    <row r="245" spans="2:65" s="6" customFormat="1" ht="15.75" customHeight="1">
      <c r="B245" s="19"/>
      <c r="C245" s="113">
        <v>75</v>
      </c>
      <c r="D245" s="113" t="s">
        <v>127</v>
      </c>
      <c r="E245" s="114" t="s">
        <v>444</v>
      </c>
      <c r="F245" s="210" t="s">
        <v>445</v>
      </c>
      <c r="G245" s="211"/>
      <c r="H245" s="211"/>
      <c r="I245" s="211"/>
      <c r="J245" s="115" t="s">
        <v>326</v>
      </c>
      <c r="K245" s="170">
        <v>16</v>
      </c>
      <c r="L245" s="212"/>
      <c r="M245" s="211"/>
      <c r="N245" s="212">
        <f>ROUND($L$245*$K$245,2)</f>
        <v>0</v>
      </c>
      <c r="O245" s="211"/>
      <c r="P245" s="211"/>
      <c r="Q245" s="211"/>
      <c r="R245" s="20"/>
      <c r="T245" s="117"/>
      <c r="U245" s="26" t="s">
        <v>42</v>
      </c>
      <c r="V245" s="118">
        <v>0.063</v>
      </c>
      <c r="W245" s="118">
        <f>$V$245*$K$245</f>
        <v>1.008</v>
      </c>
      <c r="X245" s="118">
        <v>0</v>
      </c>
      <c r="Y245" s="118">
        <f>$X$245*$K$245</f>
        <v>0</v>
      </c>
      <c r="Z245" s="118">
        <v>0.00086</v>
      </c>
      <c r="AA245" s="119">
        <f>$Z$245*$K$245</f>
        <v>0.01376</v>
      </c>
      <c r="AR245" s="6" t="s">
        <v>243</v>
      </c>
      <c r="AT245" s="6" t="s">
        <v>127</v>
      </c>
      <c r="AU245" s="6" t="s">
        <v>93</v>
      </c>
      <c r="AY245" s="6" t="s">
        <v>126</v>
      </c>
      <c r="BE245" s="120">
        <f>IF($U$245="základní",$N$245,0)</f>
        <v>0</v>
      </c>
      <c r="BF245" s="120">
        <f>IF($U$245="snížená",$N$245,0)</f>
        <v>0</v>
      </c>
      <c r="BG245" s="120">
        <f>IF($U$245="zákl. přenesená",$N$245,0)</f>
        <v>0</v>
      </c>
      <c r="BH245" s="120">
        <f>IF($U$245="sníž. přenesená",$N$245,0)</f>
        <v>0</v>
      </c>
      <c r="BI245" s="120">
        <f>IF($U$245="nulová",$N$245,0)</f>
        <v>0</v>
      </c>
      <c r="BJ245" s="6" t="s">
        <v>19</v>
      </c>
      <c r="BK245" s="120">
        <f>ROUND($L$245*$K$245,2)</f>
        <v>0</v>
      </c>
      <c r="BL245" s="6" t="s">
        <v>243</v>
      </c>
      <c r="BM245" s="6" t="s">
        <v>446</v>
      </c>
    </row>
    <row r="246" spans="2:65" s="6" customFormat="1" ht="15.75" customHeight="1">
      <c r="B246" s="19"/>
      <c r="C246" s="113">
        <v>76</v>
      </c>
      <c r="D246" s="113" t="s">
        <v>127</v>
      </c>
      <c r="E246" s="114" t="s">
        <v>447</v>
      </c>
      <c r="F246" s="210" t="s">
        <v>448</v>
      </c>
      <c r="G246" s="211"/>
      <c r="H246" s="211"/>
      <c r="I246" s="211"/>
      <c r="J246" s="115" t="s">
        <v>326</v>
      </c>
      <c r="K246" s="170">
        <v>16</v>
      </c>
      <c r="L246" s="212"/>
      <c r="M246" s="211"/>
      <c r="N246" s="212">
        <f>ROUND($L$246*$K$246,2)</f>
        <v>0</v>
      </c>
      <c r="O246" s="211"/>
      <c r="P246" s="211"/>
      <c r="Q246" s="211"/>
      <c r="R246" s="20"/>
      <c r="T246" s="117"/>
      <c r="U246" s="26" t="s">
        <v>42</v>
      </c>
      <c r="V246" s="118">
        <v>0.038</v>
      </c>
      <c r="W246" s="118">
        <f>$V$246*$K$246</f>
        <v>0.608</v>
      </c>
      <c r="X246" s="118">
        <v>0</v>
      </c>
      <c r="Y246" s="118">
        <f>$X$246*$K$246</f>
        <v>0</v>
      </c>
      <c r="Z246" s="118">
        <v>0.00085</v>
      </c>
      <c r="AA246" s="119">
        <f>$Z$246*$K$246</f>
        <v>0.0136</v>
      </c>
      <c r="AR246" s="6" t="s">
        <v>243</v>
      </c>
      <c r="AT246" s="6" t="s">
        <v>127</v>
      </c>
      <c r="AU246" s="6" t="s">
        <v>93</v>
      </c>
      <c r="AY246" s="6" t="s">
        <v>126</v>
      </c>
      <c r="BE246" s="120">
        <f>IF($U$246="základní",$N$246,0)</f>
        <v>0</v>
      </c>
      <c r="BF246" s="120">
        <f>IF($U$246="snížená",$N$246,0)</f>
        <v>0</v>
      </c>
      <c r="BG246" s="120">
        <f>IF($U$246="zákl. přenesená",$N$246,0)</f>
        <v>0</v>
      </c>
      <c r="BH246" s="120">
        <f>IF($U$246="sníž. přenesená",$N$246,0)</f>
        <v>0</v>
      </c>
      <c r="BI246" s="120">
        <f>IF($U$246="nulová",$N$246,0)</f>
        <v>0</v>
      </c>
      <c r="BJ246" s="6" t="s">
        <v>19</v>
      </c>
      <c r="BK246" s="120">
        <f>ROUND($L$246*$K$246,2)</f>
        <v>0</v>
      </c>
      <c r="BL246" s="6" t="s">
        <v>243</v>
      </c>
      <c r="BM246" s="6" t="s">
        <v>449</v>
      </c>
    </row>
    <row r="247" spans="2:65" s="6" customFormat="1" ht="15.75" customHeight="1">
      <c r="B247" s="19"/>
      <c r="C247" s="113">
        <v>77</v>
      </c>
      <c r="D247" s="113" t="s">
        <v>127</v>
      </c>
      <c r="E247" s="114" t="s">
        <v>450</v>
      </c>
      <c r="F247" s="210" t="s">
        <v>451</v>
      </c>
      <c r="G247" s="211"/>
      <c r="H247" s="211"/>
      <c r="I247" s="211"/>
      <c r="J247" s="115" t="s">
        <v>326</v>
      </c>
      <c r="K247" s="170">
        <v>12</v>
      </c>
      <c r="L247" s="212"/>
      <c r="M247" s="211"/>
      <c r="N247" s="212">
        <f>ROUND($L$247*$K$247,2)</f>
        <v>0</v>
      </c>
      <c r="O247" s="211"/>
      <c r="P247" s="211"/>
      <c r="Q247" s="211"/>
      <c r="R247" s="20"/>
      <c r="T247" s="117"/>
      <c r="U247" s="26" t="s">
        <v>42</v>
      </c>
      <c r="V247" s="118">
        <v>0.113</v>
      </c>
      <c r="W247" s="118">
        <f>$V$247*$K$247</f>
        <v>1.356</v>
      </c>
      <c r="X247" s="118">
        <v>0.00023</v>
      </c>
      <c r="Y247" s="118">
        <f>$X$247*$K$247</f>
        <v>0.0027600000000000003</v>
      </c>
      <c r="Z247" s="118">
        <v>0</v>
      </c>
      <c r="AA247" s="119">
        <f>$Z$247*$K$247</f>
        <v>0</v>
      </c>
      <c r="AR247" s="6" t="s">
        <v>243</v>
      </c>
      <c r="AT247" s="6" t="s">
        <v>127</v>
      </c>
      <c r="AU247" s="6" t="s">
        <v>93</v>
      </c>
      <c r="AY247" s="6" t="s">
        <v>126</v>
      </c>
      <c r="BE247" s="120">
        <f>IF($U$247="základní",$N$247,0)</f>
        <v>0</v>
      </c>
      <c r="BF247" s="120">
        <f>IF($U$247="snížená",$N$247,0)</f>
        <v>0</v>
      </c>
      <c r="BG247" s="120">
        <f>IF($U$247="zákl. přenesená",$N$247,0)</f>
        <v>0</v>
      </c>
      <c r="BH247" s="120">
        <f>IF($U$247="sníž. přenesená",$N$247,0)</f>
        <v>0</v>
      </c>
      <c r="BI247" s="120">
        <f>IF($U$247="nulová",$N$247,0)</f>
        <v>0</v>
      </c>
      <c r="BJ247" s="6" t="s">
        <v>19</v>
      </c>
      <c r="BK247" s="120">
        <f>ROUND($L$247*$K$247,2)</f>
        <v>0</v>
      </c>
      <c r="BL247" s="6" t="s">
        <v>243</v>
      </c>
      <c r="BM247" s="6" t="s">
        <v>452</v>
      </c>
    </row>
    <row r="248" spans="2:65" s="6" customFormat="1" ht="15.75" customHeight="1">
      <c r="B248" s="19"/>
      <c r="C248" s="113">
        <v>78</v>
      </c>
      <c r="D248" s="113" t="s">
        <v>127</v>
      </c>
      <c r="E248" s="114" t="s">
        <v>453</v>
      </c>
      <c r="F248" s="210" t="s">
        <v>454</v>
      </c>
      <c r="G248" s="211"/>
      <c r="H248" s="211"/>
      <c r="I248" s="211"/>
      <c r="J248" s="115" t="s">
        <v>326</v>
      </c>
      <c r="K248" s="170">
        <v>4</v>
      </c>
      <c r="L248" s="212"/>
      <c r="M248" s="211"/>
      <c r="N248" s="212">
        <f>ROUND($L$248*$K$248,2)</f>
        <v>0</v>
      </c>
      <c r="O248" s="211"/>
      <c r="P248" s="211"/>
      <c r="Q248" s="211"/>
      <c r="R248" s="20"/>
      <c r="T248" s="117"/>
      <c r="U248" s="26" t="s">
        <v>42</v>
      </c>
      <c r="V248" s="118">
        <v>0.113</v>
      </c>
      <c r="W248" s="118">
        <f>$V$248*$K$248</f>
        <v>0.452</v>
      </c>
      <c r="X248" s="118">
        <v>0.00023</v>
      </c>
      <c r="Y248" s="118">
        <f>$X$248*$K$248</f>
        <v>0.00092</v>
      </c>
      <c r="Z248" s="118">
        <v>0</v>
      </c>
      <c r="AA248" s="119">
        <f>$Z$248*$K$248</f>
        <v>0</v>
      </c>
      <c r="AR248" s="6" t="s">
        <v>243</v>
      </c>
      <c r="AT248" s="6" t="s">
        <v>127</v>
      </c>
      <c r="AU248" s="6" t="s">
        <v>93</v>
      </c>
      <c r="AY248" s="6" t="s">
        <v>126</v>
      </c>
      <c r="BE248" s="120">
        <f>IF($U$248="základní",$N$248,0)</f>
        <v>0</v>
      </c>
      <c r="BF248" s="120">
        <f>IF($U$248="snížená",$N$248,0)</f>
        <v>0</v>
      </c>
      <c r="BG248" s="120">
        <f>IF($U$248="zákl. přenesená",$N$248,0)</f>
        <v>0</v>
      </c>
      <c r="BH248" s="120">
        <f>IF($U$248="sníž. přenesená",$N$248,0)</f>
        <v>0</v>
      </c>
      <c r="BI248" s="120">
        <f>IF($U$248="nulová",$N$248,0)</f>
        <v>0</v>
      </c>
      <c r="BJ248" s="6" t="s">
        <v>19</v>
      </c>
      <c r="BK248" s="120">
        <f>ROUND($L$248*$K$248,2)</f>
        <v>0</v>
      </c>
      <c r="BL248" s="6" t="s">
        <v>243</v>
      </c>
      <c r="BM248" s="6" t="s">
        <v>455</v>
      </c>
    </row>
    <row r="249" spans="2:65" s="6" customFormat="1" ht="27" customHeight="1">
      <c r="B249" s="19"/>
      <c r="C249" s="113">
        <v>79</v>
      </c>
      <c r="D249" s="113" t="s">
        <v>127</v>
      </c>
      <c r="E249" s="114" t="s">
        <v>456</v>
      </c>
      <c r="F249" s="210" t="s">
        <v>457</v>
      </c>
      <c r="G249" s="211"/>
      <c r="H249" s="211"/>
      <c r="I249" s="211"/>
      <c r="J249" s="115" t="s">
        <v>297</v>
      </c>
      <c r="K249" s="170">
        <v>0.952</v>
      </c>
      <c r="L249" s="212"/>
      <c r="M249" s="211"/>
      <c r="N249" s="212">
        <f>ROUND($L$249*$K$249,2)</f>
        <v>0</v>
      </c>
      <c r="O249" s="211"/>
      <c r="P249" s="211"/>
      <c r="Q249" s="211"/>
      <c r="R249" s="20"/>
      <c r="T249" s="117"/>
      <c r="U249" s="26" t="s">
        <v>42</v>
      </c>
      <c r="V249" s="118">
        <v>1.629</v>
      </c>
      <c r="W249" s="118">
        <f>$V$249*$K$249</f>
        <v>1.550808</v>
      </c>
      <c r="X249" s="118">
        <v>0</v>
      </c>
      <c r="Y249" s="118">
        <f>$X$249*$K$249</f>
        <v>0</v>
      </c>
      <c r="Z249" s="118">
        <v>0</v>
      </c>
      <c r="AA249" s="119">
        <f>$Z$249*$K$249</f>
        <v>0</v>
      </c>
      <c r="AR249" s="6" t="s">
        <v>243</v>
      </c>
      <c r="AT249" s="6" t="s">
        <v>127</v>
      </c>
      <c r="AU249" s="6" t="s">
        <v>93</v>
      </c>
      <c r="AY249" s="6" t="s">
        <v>126</v>
      </c>
      <c r="BE249" s="120">
        <f>IF($U$249="základní",$N$249,0)</f>
        <v>0</v>
      </c>
      <c r="BF249" s="120">
        <f>IF($U$249="snížená",$N$249,0)</f>
        <v>0</v>
      </c>
      <c r="BG249" s="120">
        <f>IF($U$249="zákl. přenesená",$N$249,0)</f>
        <v>0</v>
      </c>
      <c r="BH249" s="120">
        <f>IF($U$249="sníž. přenesená",$N$249,0)</f>
        <v>0</v>
      </c>
      <c r="BI249" s="120">
        <f>IF($U$249="nulová",$N$249,0)</f>
        <v>0</v>
      </c>
      <c r="BJ249" s="6" t="s">
        <v>19</v>
      </c>
      <c r="BK249" s="120">
        <f>ROUND($L$249*$K$249,2)</f>
        <v>0</v>
      </c>
      <c r="BL249" s="6" t="s">
        <v>243</v>
      </c>
      <c r="BM249" s="6" t="s">
        <v>458</v>
      </c>
    </row>
    <row r="250" spans="2:65" s="6" customFormat="1" ht="27" customHeight="1">
      <c r="B250" s="19"/>
      <c r="C250" s="113">
        <v>80</v>
      </c>
      <c r="D250" s="113" t="s">
        <v>127</v>
      </c>
      <c r="E250" s="114" t="s">
        <v>459</v>
      </c>
      <c r="F250" s="210" t="s">
        <v>460</v>
      </c>
      <c r="G250" s="211"/>
      <c r="H250" s="211"/>
      <c r="I250" s="211"/>
      <c r="J250" s="115" t="s">
        <v>297</v>
      </c>
      <c r="K250" s="170">
        <v>0.952</v>
      </c>
      <c r="L250" s="212"/>
      <c r="M250" s="211"/>
      <c r="N250" s="212">
        <f>ROUND($L$250*$K$250,2)</f>
        <v>0</v>
      </c>
      <c r="O250" s="211"/>
      <c r="P250" s="211"/>
      <c r="Q250" s="211"/>
      <c r="R250" s="20"/>
      <c r="T250" s="117"/>
      <c r="U250" s="26" t="s">
        <v>42</v>
      </c>
      <c r="V250" s="118">
        <v>1.25</v>
      </c>
      <c r="W250" s="118">
        <f>$V$250*$K$250</f>
        <v>1.19</v>
      </c>
      <c r="X250" s="118">
        <v>0</v>
      </c>
      <c r="Y250" s="118">
        <f>$X$250*$K$250</f>
        <v>0</v>
      </c>
      <c r="Z250" s="118">
        <v>0</v>
      </c>
      <c r="AA250" s="119">
        <f>$Z$250*$K$250</f>
        <v>0</v>
      </c>
      <c r="AR250" s="6" t="s">
        <v>243</v>
      </c>
      <c r="AT250" s="6" t="s">
        <v>127</v>
      </c>
      <c r="AU250" s="6" t="s">
        <v>93</v>
      </c>
      <c r="AY250" s="6" t="s">
        <v>126</v>
      </c>
      <c r="BE250" s="120">
        <f>IF($U$250="základní",$N$250,0)</f>
        <v>0</v>
      </c>
      <c r="BF250" s="120">
        <f>IF($U$250="snížená",$N$250,0)</f>
        <v>0</v>
      </c>
      <c r="BG250" s="120">
        <f>IF($U$250="zákl. přenesená",$N$250,0)</f>
        <v>0</v>
      </c>
      <c r="BH250" s="120">
        <f>IF($U$250="sníž. přenesená",$N$250,0)</f>
        <v>0</v>
      </c>
      <c r="BI250" s="120">
        <f>IF($U$250="nulová",$N$250,0)</f>
        <v>0</v>
      </c>
      <c r="BJ250" s="6" t="s">
        <v>19</v>
      </c>
      <c r="BK250" s="120">
        <f>ROUND($L$250*$K$250,2)</f>
        <v>0</v>
      </c>
      <c r="BL250" s="6" t="s">
        <v>243</v>
      </c>
      <c r="BM250" s="6" t="s">
        <v>461</v>
      </c>
    </row>
    <row r="251" spans="2:63" s="103" customFormat="1" ht="30.75" customHeight="1">
      <c r="B251" s="104"/>
      <c r="D251" s="112" t="s">
        <v>167</v>
      </c>
      <c r="E251" s="112"/>
      <c r="F251" s="112"/>
      <c r="G251" s="112"/>
      <c r="H251" s="112"/>
      <c r="I251" s="112"/>
      <c r="J251" s="112"/>
      <c r="K251" s="169"/>
      <c r="L251" s="112"/>
      <c r="M251" s="112"/>
      <c r="N251" s="225">
        <f>$BK$251</f>
        <v>0</v>
      </c>
      <c r="O251" s="224"/>
      <c r="P251" s="224"/>
      <c r="Q251" s="224"/>
      <c r="R251" s="107"/>
      <c r="T251" s="108"/>
      <c r="W251" s="109">
        <f>SUM($W$252:$W$255)</f>
        <v>63.16217</v>
      </c>
      <c r="Y251" s="109">
        <f>SUM($Y$252:$Y$255)</f>
        <v>0.22999999999999998</v>
      </c>
      <c r="AA251" s="110">
        <f>SUM($AA$252:$AA$255)</f>
        <v>0</v>
      </c>
      <c r="AR251" s="106" t="s">
        <v>93</v>
      </c>
      <c r="AT251" s="106" t="s">
        <v>76</v>
      </c>
      <c r="AU251" s="106" t="s">
        <v>19</v>
      </c>
      <c r="AY251" s="106" t="s">
        <v>126</v>
      </c>
      <c r="BK251" s="111">
        <f>SUM($BK$252:$BK$255)</f>
        <v>0</v>
      </c>
    </row>
    <row r="252" spans="2:65" s="6" customFormat="1" ht="36.75" customHeight="1">
      <c r="B252" s="19"/>
      <c r="C252" s="113">
        <v>81</v>
      </c>
      <c r="D252" s="113" t="s">
        <v>127</v>
      </c>
      <c r="E252" s="114" t="s">
        <v>462</v>
      </c>
      <c r="F252" s="210" t="s">
        <v>463</v>
      </c>
      <c r="G252" s="211"/>
      <c r="H252" s="211"/>
      <c r="I252" s="211"/>
      <c r="J252" s="115" t="s">
        <v>390</v>
      </c>
      <c r="K252" s="170">
        <v>25</v>
      </c>
      <c r="L252" s="212"/>
      <c r="M252" s="211"/>
      <c r="N252" s="212">
        <f>ROUND($L$252*$K$252,2)</f>
        <v>0</v>
      </c>
      <c r="O252" s="211"/>
      <c r="P252" s="211"/>
      <c r="Q252" s="211"/>
      <c r="R252" s="20"/>
      <c r="T252" s="117"/>
      <c r="U252" s="26" t="s">
        <v>42</v>
      </c>
      <c r="V252" s="118">
        <v>2.5</v>
      </c>
      <c r="W252" s="118">
        <f>$V$252*$K$252</f>
        <v>62.5</v>
      </c>
      <c r="X252" s="118">
        <v>0.0092</v>
      </c>
      <c r="Y252" s="118">
        <f>$X$252*$K$252</f>
        <v>0.22999999999999998</v>
      </c>
      <c r="Z252" s="118">
        <v>0</v>
      </c>
      <c r="AA252" s="119">
        <f>$Z$252*$K$252</f>
        <v>0</v>
      </c>
      <c r="AR252" s="6" t="s">
        <v>243</v>
      </c>
      <c r="AT252" s="6" t="s">
        <v>127</v>
      </c>
      <c r="AU252" s="6" t="s">
        <v>93</v>
      </c>
      <c r="AY252" s="6" t="s">
        <v>126</v>
      </c>
      <c r="BE252" s="120">
        <f>IF($U$252="základní",$N$252,0)</f>
        <v>0</v>
      </c>
      <c r="BF252" s="120">
        <f>IF($U$252="snížená",$N$252,0)</f>
        <v>0</v>
      </c>
      <c r="BG252" s="120">
        <f>IF($U$252="zákl. přenesená",$N$252,0)</f>
        <v>0</v>
      </c>
      <c r="BH252" s="120">
        <f>IF($U$252="sníž. přenesená",$N$252,0)</f>
        <v>0</v>
      </c>
      <c r="BI252" s="120">
        <f>IF($U$252="nulová",$N$252,0)</f>
        <v>0</v>
      </c>
      <c r="BJ252" s="6" t="s">
        <v>19</v>
      </c>
      <c r="BK252" s="120">
        <f>ROUND($L$252*$K$252,2)</f>
        <v>0</v>
      </c>
      <c r="BL252" s="6" t="s">
        <v>243</v>
      </c>
      <c r="BM252" s="6" t="s">
        <v>464</v>
      </c>
    </row>
    <row r="253" spans="2:63" s="6" customFormat="1" ht="34.5" customHeight="1">
      <c r="B253" s="19"/>
      <c r="C253" s="146"/>
      <c r="D253" s="146"/>
      <c r="E253" s="147"/>
      <c r="F253" s="235" t="s">
        <v>758</v>
      </c>
      <c r="G253" s="235"/>
      <c r="H253" s="235"/>
      <c r="I253" s="235"/>
      <c r="J253" s="149"/>
      <c r="K253" s="172"/>
      <c r="L253" s="150"/>
      <c r="M253" s="148"/>
      <c r="N253" s="150"/>
      <c r="O253" s="148"/>
      <c r="P253" s="148"/>
      <c r="Q253" s="148"/>
      <c r="R253" s="20"/>
      <c r="T253" s="117"/>
      <c r="U253" s="26"/>
      <c r="V253" s="118"/>
      <c r="W253" s="118"/>
      <c r="X253" s="118"/>
      <c r="Y253" s="118"/>
      <c r="Z253" s="118"/>
      <c r="AA253" s="119"/>
      <c r="BE253" s="120"/>
      <c r="BF253" s="120"/>
      <c r="BG253" s="120"/>
      <c r="BH253" s="120"/>
      <c r="BI253" s="120"/>
      <c r="BK253" s="120"/>
    </row>
    <row r="254" spans="2:65" s="6" customFormat="1" ht="27" customHeight="1">
      <c r="B254" s="19"/>
      <c r="C254" s="113">
        <v>82</v>
      </c>
      <c r="D254" s="113" t="s">
        <v>127</v>
      </c>
      <c r="E254" s="114" t="s">
        <v>465</v>
      </c>
      <c r="F254" s="210" t="s">
        <v>466</v>
      </c>
      <c r="G254" s="211"/>
      <c r="H254" s="211"/>
      <c r="I254" s="211"/>
      <c r="J254" s="115" t="s">
        <v>297</v>
      </c>
      <c r="K254" s="170">
        <v>0.23</v>
      </c>
      <c r="L254" s="212"/>
      <c r="M254" s="211"/>
      <c r="N254" s="212">
        <f>ROUND($L$254*$K$254,2)</f>
        <v>0</v>
      </c>
      <c r="O254" s="211"/>
      <c r="P254" s="211"/>
      <c r="Q254" s="211"/>
      <c r="R254" s="20"/>
      <c r="T254" s="117"/>
      <c r="U254" s="26" t="s">
        <v>42</v>
      </c>
      <c r="V254" s="118">
        <v>1.629</v>
      </c>
      <c r="W254" s="118">
        <f>$V$254*$K$254</f>
        <v>0.37467</v>
      </c>
      <c r="X254" s="118">
        <v>0</v>
      </c>
      <c r="Y254" s="118">
        <f>$X$254*$K$254</f>
        <v>0</v>
      </c>
      <c r="Z254" s="118">
        <v>0</v>
      </c>
      <c r="AA254" s="119">
        <f>$Z$254*$K$254</f>
        <v>0</v>
      </c>
      <c r="AR254" s="6" t="s">
        <v>243</v>
      </c>
      <c r="AT254" s="6" t="s">
        <v>127</v>
      </c>
      <c r="AU254" s="6" t="s">
        <v>93</v>
      </c>
      <c r="AY254" s="6" t="s">
        <v>126</v>
      </c>
      <c r="BE254" s="120">
        <f>IF($U$254="základní",$N$254,0)</f>
        <v>0</v>
      </c>
      <c r="BF254" s="120">
        <f>IF($U$254="snížená",$N$254,0)</f>
        <v>0</v>
      </c>
      <c r="BG254" s="120">
        <f>IF($U$254="zákl. přenesená",$N$254,0)</f>
        <v>0</v>
      </c>
      <c r="BH254" s="120">
        <f>IF($U$254="sníž. přenesená",$N$254,0)</f>
        <v>0</v>
      </c>
      <c r="BI254" s="120">
        <f>IF($U$254="nulová",$N$254,0)</f>
        <v>0</v>
      </c>
      <c r="BJ254" s="6" t="s">
        <v>19</v>
      </c>
      <c r="BK254" s="120">
        <f>ROUND($L$254*$K$254,2)</f>
        <v>0</v>
      </c>
      <c r="BL254" s="6" t="s">
        <v>243</v>
      </c>
      <c r="BM254" s="6" t="s">
        <v>467</v>
      </c>
    </row>
    <row r="255" spans="2:65" s="6" customFormat="1" ht="27" customHeight="1">
      <c r="B255" s="19"/>
      <c r="C255" s="113">
        <v>83</v>
      </c>
      <c r="D255" s="113" t="s">
        <v>127</v>
      </c>
      <c r="E255" s="114" t="s">
        <v>468</v>
      </c>
      <c r="F255" s="210" t="s">
        <v>469</v>
      </c>
      <c r="G255" s="211"/>
      <c r="H255" s="211"/>
      <c r="I255" s="211"/>
      <c r="J255" s="115" t="s">
        <v>297</v>
      </c>
      <c r="K255" s="170">
        <v>0.23</v>
      </c>
      <c r="L255" s="212"/>
      <c r="M255" s="211"/>
      <c r="N255" s="212">
        <f>ROUND($L$255*$K$255,2)</f>
        <v>0</v>
      </c>
      <c r="O255" s="211"/>
      <c r="P255" s="211"/>
      <c r="Q255" s="211"/>
      <c r="R255" s="20"/>
      <c r="T255" s="117"/>
      <c r="U255" s="26" t="s">
        <v>42</v>
      </c>
      <c r="V255" s="118">
        <v>1.25</v>
      </c>
      <c r="W255" s="118">
        <f>$V$255*$K$255</f>
        <v>0.28750000000000003</v>
      </c>
      <c r="X255" s="118">
        <v>0</v>
      </c>
      <c r="Y255" s="118">
        <f>$X$255*$K$255</f>
        <v>0</v>
      </c>
      <c r="Z255" s="118">
        <v>0</v>
      </c>
      <c r="AA255" s="119">
        <f>$Z$255*$K$255</f>
        <v>0</v>
      </c>
      <c r="AR255" s="6" t="s">
        <v>243</v>
      </c>
      <c r="AT255" s="6" t="s">
        <v>127</v>
      </c>
      <c r="AU255" s="6" t="s">
        <v>93</v>
      </c>
      <c r="AY255" s="6" t="s">
        <v>126</v>
      </c>
      <c r="BE255" s="120">
        <f>IF($U$255="základní",$N$255,0)</f>
        <v>0</v>
      </c>
      <c r="BF255" s="120">
        <f>IF($U$255="snížená",$N$255,0)</f>
        <v>0</v>
      </c>
      <c r="BG255" s="120">
        <f>IF($U$255="zákl. přenesená",$N$255,0)</f>
        <v>0</v>
      </c>
      <c r="BH255" s="120">
        <f>IF($U$255="sníž. přenesená",$N$255,0)</f>
        <v>0</v>
      </c>
      <c r="BI255" s="120">
        <f>IF($U$255="nulová",$N$255,0)</f>
        <v>0</v>
      </c>
      <c r="BJ255" s="6" t="s">
        <v>19</v>
      </c>
      <c r="BK255" s="120">
        <f>ROUND($L$255*$K$255,2)</f>
        <v>0</v>
      </c>
      <c r="BL255" s="6" t="s">
        <v>243</v>
      </c>
      <c r="BM255" s="6" t="s">
        <v>470</v>
      </c>
    </row>
    <row r="256" spans="2:63" s="103" customFormat="1" ht="30.75" customHeight="1">
      <c r="B256" s="104"/>
      <c r="D256" s="112" t="s">
        <v>168</v>
      </c>
      <c r="E256" s="112"/>
      <c r="F256" s="112"/>
      <c r="G256" s="112"/>
      <c r="H256" s="112"/>
      <c r="I256" s="112"/>
      <c r="J256" s="112"/>
      <c r="K256" s="169"/>
      <c r="L256" s="112"/>
      <c r="M256" s="112"/>
      <c r="N256" s="225">
        <f>$BK$256</f>
        <v>0</v>
      </c>
      <c r="O256" s="224"/>
      <c r="P256" s="224"/>
      <c r="Q256" s="224"/>
      <c r="R256" s="107"/>
      <c r="T256" s="108"/>
      <c r="W256" s="109">
        <f>SUM($W$257:$W$262)</f>
        <v>29.264</v>
      </c>
      <c r="Y256" s="109">
        <f>SUM($Y$257:$Y$262)</f>
        <v>0.08975999999999999</v>
      </c>
      <c r="AA256" s="110">
        <f>SUM($AA$257:$AA$262)</f>
        <v>0.50736</v>
      </c>
      <c r="AR256" s="106" t="s">
        <v>93</v>
      </c>
      <c r="AT256" s="106" t="s">
        <v>76</v>
      </c>
      <c r="AU256" s="106" t="s">
        <v>19</v>
      </c>
      <c r="AY256" s="106" t="s">
        <v>126</v>
      </c>
      <c r="BK256" s="111">
        <f>SUM($BK$257:$BK$262)</f>
        <v>0</v>
      </c>
    </row>
    <row r="257" spans="2:65" s="6" customFormat="1" ht="27" customHeight="1">
      <c r="B257" s="19"/>
      <c r="C257" s="113">
        <v>84</v>
      </c>
      <c r="D257" s="113" t="s">
        <v>127</v>
      </c>
      <c r="E257" s="114" t="s">
        <v>471</v>
      </c>
      <c r="F257" s="210" t="s">
        <v>472</v>
      </c>
      <c r="G257" s="211"/>
      <c r="H257" s="211"/>
      <c r="I257" s="211"/>
      <c r="J257" s="115" t="s">
        <v>184</v>
      </c>
      <c r="K257" s="170">
        <v>48</v>
      </c>
      <c r="L257" s="212"/>
      <c r="M257" s="211"/>
      <c r="N257" s="212">
        <f>ROUND($L$257*$K$257,2)</f>
        <v>0</v>
      </c>
      <c r="O257" s="211"/>
      <c r="P257" s="211"/>
      <c r="Q257" s="211"/>
      <c r="R257" s="20"/>
      <c r="T257" s="117"/>
      <c r="U257" s="26" t="s">
        <v>42</v>
      </c>
      <c r="V257" s="118">
        <v>0.082</v>
      </c>
      <c r="W257" s="118">
        <f>$V$257*$K$257</f>
        <v>3.936</v>
      </c>
      <c r="X257" s="118">
        <v>0</v>
      </c>
      <c r="Y257" s="118">
        <f>$X$257*$K$257</f>
        <v>0</v>
      </c>
      <c r="Z257" s="118">
        <v>0.01057</v>
      </c>
      <c r="AA257" s="119">
        <f>$Z$257*$K$257</f>
        <v>0.50736</v>
      </c>
      <c r="AR257" s="6" t="s">
        <v>243</v>
      </c>
      <c r="AT257" s="6" t="s">
        <v>127</v>
      </c>
      <c r="AU257" s="6" t="s">
        <v>93</v>
      </c>
      <c r="AY257" s="6" t="s">
        <v>126</v>
      </c>
      <c r="BE257" s="120">
        <f>IF($U$257="základní",$N$257,0)</f>
        <v>0</v>
      </c>
      <c r="BF257" s="120">
        <f>IF($U$257="snížená",$N$257,0)</f>
        <v>0</v>
      </c>
      <c r="BG257" s="120">
        <f>IF($U$257="zákl. přenesená",$N$257,0)</f>
        <v>0</v>
      </c>
      <c r="BH257" s="120">
        <f>IF($U$257="sníž. přenesená",$N$257,0)</f>
        <v>0</v>
      </c>
      <c r="BI257" s="120">
        <f>IF($U$257="nulová",$N$257,0)</f>
        <v>0</v>
      </c>
      <c r="BJ257" s="6" t="s">
        <v>19</v>
      </c>
      <c r="BK257" s="120">
        <f>ROUND($L$257*$K$257,2)</f>
        <v>0</v>
      </c>
      <c r="BL257" s="6" t="s">
        <v>243</v>
      </c>
      <c r="BM257" s="6" t="s">
        <v>473</v>
      </c>
    </row>
    <row r="258" spans="2:65" s="6" customFormat="1" ht="15.75" customHeight="1">
      <c r="B258" s="19"/>
      <c r="C258" s="113">
        <v>85</v>
      </c>
      <c r="D258" s="113" t="s">
        <v>127</v>
      </c>
      <c r="E258" s="114" t="s">
        <v>474</v>
      </c>
      <c r="F258" s="210" t="s">
        <v>475</v>
      </c>
      <c r="G258" s="211"/>
      <c r="H258" s="211"/>
      <c r="I258" s="211"/>
      <c r="J258" s="115" t="s">
        <v>326</v>
      </c>
      <c r="K258" s="170">
        <v>16</v>
      </c>
      <c r="L258" s="212"/>
      <c r="M258" s="211"/>
      <c r="N258" s="212">
        <f>ROUND($L$258*$K$258,2)</f>
        <v>0</v>
      </c>
      <c r="O258" s="211"/>
      <c r="P258" s="211"/>
      <c r="Q258" s="211"/>
      <c r="R258" s="20"/>
      <c r="T258" s="117"/>
      <c r="U258" s="26" t="s">
        <v>42</v>
      </c>
      <c r="V258" s="118">
        <v>0.062</v>
      </c>
      <c r="W258" s="118">
        <f>$V$258*$K$258</f>
        <v>0.992</v>
      </c>
      <c r="X258" s="118">
        <v>0</v>
      </c>
      <c r="Y258" s="118">
        <f>$X$258*$K$258</f>
        <v>0</v>
      </c>
      <c r="Z258" s="118">
        <v>0</v>
      </c>
      <c r="AA258" s="119">
        <f>$Z$258*$K$258</f>
        <v>0</v>
      </c>
      <c r="AR258" s="6" t="s">
        <v>243</v>
      </c>
      <c r="AT258" s="6" t="s">
        <v>127</v>
      </c>
      <c r="AU258" s="6" t="s">
        <v>93</v>
      </c>
      <c r="AY258" s="6" t="s">
        <v>126</v>
      </c>
      <c r="BE258" s="120">
        <f>IF($U$258="základní",$N$258,0)</f>
        <v>0</v>
      </c>
      <c r="BF258" s="120">
        <f>IF($U$258="snížená",$N$258,0)</f>
        <v>0</v>
      </c>
      <c r="BG258" s="120">
        <f>IF($U$258="zákl. přenesená",$N$258,0)</f>
        <v>0</v>
      </c>
      <c r="BH258" s="120">
        <f>IF($U$258="sníž. přenesená",$N$258,0)</f>
        <v>0</v>
      </c>
      <c r="BI258" s="120">
        <f>IF($U$258="nulová",$N$258,0)</f>
        <v>0</v>
      </c>
      <c r="BJ258" s="6" t="s">
        <v>19</v>
      </c>
      <c r="BK258" s="120">
        <f>ROUND($L$258*$K$258,2)</f>
        <v>0</v>
      </c>
      <c r="BL258" s="6" t="s">
        <v>243</v>
      </c>
      <c r="BM258" s="6" t="s">
        <v>476</v>
      </c>
    </row>
    <row r="259" spans="2:65" s="6" customFormat="1" ht="15.75" customHeight="1">
      <c r="B259" s="19"/>
      <c r="C259" s="113">
        <v>86</v>
      </c>
      <c r="D259" s="113" t="s">
        <v>127</v>
      </c>
      <c r="E259" s="114" t="s">
        <v>477</v>
      </c>
      <c r="F259" s="210" t="s">
        <v>478</v>
      </c>
      <c r="G259" s="211"/>
      <c r="H259" s="211"/>
      <c r="I259" s="211"/>
      <c r="J259" s="115" t="s">
        <v>184</v>
      </c>
      <c r="K259" s="170">
        <v>48</v>
      </c>
      <c r="L259" s="212"/>
      <c r="M259" s="211"/>
      <c r="N259" s="212">
        <f>ROUND($L$259*$K$259,2)</f>
        <v>0</v>
      </c>
      <c r="O259" s="211"/>
      <c r="P259" s="211"/>
      <c r="Q259" s="211"/>
      <c r="R259" s="20"/>
      <c r="T259" s="117"/>
      <c r="U259" s="26" t="s">
        <v>42</v>
      </c>
      <c r="V259" s="118">
        <v>0.031</v>
      </c>
      <c r="W259" s="118">
        <f>$V$259*$K$259</f>
        <v>1.488</v>
      </c>
      <c r="X259" s="118">
        <v>0</v>
      </c>
      <c r="Y259" s="118">
        <f>$X$259*$K$259</f>
        <v>0</v>
      </c>
      <c r="Z259" s="118">
        <v>0</v>
      </c>
      <c r="AA259" s="119">
        <f>$Z$259*$K$259</f>
        <v>0</v>
      </c>
      <c r="AR259" s="6" t="s">
        <v>243</v>
      </c>
      <c r="AT259" s="6" t="s">
        <v>127</v>
      </c>
      <c r="AU259" s="6" t="s">
        <v>93</v>
      </c>
      <c r="AY259" s="6" t="s">
        <v>126</v>
      </c>
      <c r="BE259" s="120">
        <f>IF($U$259="základní",$N$259,0)</f>
        <v>0</v>
      </c>
      <c r="BF259" s="120">
        <f>IF($U$259="snížená",$N$259,0)</f>
        <v>0</v>
      </c>
      <c r="BG259" s="120">
        <f>IF($U$259="zákl. přenesená",$N$259,0)</f>
        <v>0</v>
      </c>
      <c r="BH259" s="120">
        <f>IF($U$259="sníž. přenesená",$N$259,0)</f>
        <v>0</v>
      </c>
      <c r="BI259" s="120">
        <f>IF($U$259="nulová",$N$259,0)</f>
        <v>0</v>
      </c>
      <c r="BJ259" s="6" t="s">
        <v>19</v>
      </c>
      <c r="BK259" s="120">
        <f>ROUND($L$259*$K$259,2)</f>
        <v>0</v>
      </c>
      <c r="BL259" s="6" t="s">
        <v>243</v>
      </c>
      <c r="BM259" s="6" t="s">
        <v>479</v>
      </c>
    </row>
    <row r="260" spans="2:65" s="6" customFormat="1" ht="27" customHeight="1">
      <c r="B260" s="19"/>
      <c r="C260" s="113">
        <v>87</v>
      </c>
      <c r="D260" s="113" t="s">
        <v>127</v>
      </c>
      <c r="E260" s="114" t="s">
        <v>480</v>
      </c>
      <c r="F260" s="210" t="s">
        <v>481</v>
      </c>
      <c r="G260" s="211"/>
      <c r="H260" s="211"/>
      <c r="I260" s="211"/>
      <c r="J260" s="115" t="s">
        <v>184</v>
      </c>
      <c r="K260" s="170">
        <v>48</v>
      </c>
      <c r="L260" s="212"/>
      <c r="M260" s="211"/>
      <c r="N260" s="212">
        <f>ROUND($L$260*$K$260,2)</f>
        <v>0</v>
      </c>
      <c r="O260" s="211"/>
      <c r="P260" s="211"/>
      <c r="Q260" s="211"/>
      <c r="R260" s="20"/>
      <c r="T260" s="117"/>
      <c r="U260" s="26" t="s">
        <v>42</v>
      </c>
      <c r="V260" s="118">
        <v>0.424</v>
      </c>
      <c r="W260" s="118">
        <f>$V$260*$K$260</f>
        <v>20.352</v>
      </c>
      <c r="X260" s="118">
        <v>0.00187</v>
      </c>
      <c r="Y260" s="118">
        <f>$X$260*$K$260</f>
        <v>0.08975999999999999</v>
      </c>
      <c r="Z260" s="118">
        <v>0</v>
      </c>
      <c r="AA260" s="119">
        <f>$Z$260*$K$260</f>
        <v>0</v>
      </c>
      <c r="AR260" s="6" t="s">
        <v>243</v>
      </c>
      <c r="AT260" s="6" t="s">
        <v>127</v>
      </c>
      <c r="AU260" s="6" t="s">
        <v>93</v>
      </c>
      <c r="AY260" s="6" t="s">
        <v>126</v>
      </c>
      <c r="BE260" s="120">
        <f>IF($U$260="základní",$N$260,0)</f>
        <v>0</v>
      </c>
      <c r="BF260" s="120">
        <f>IF($U$260="snížená",$N$260,0)</f>
        <v>0</v>
      </c>
      <c r="BG260" s="120">
        <f>IF($U$260="zákl. přenesená",$N$260,0)</f>
        <v>0</v>
      </c>
      <c r="BH260" s="120">
        <f>IF($U$260="sníž. přenesená",$N$260,0)</f>
        <v>0</v>
      </c>
      <c r="BI260" s="120">
        <f>IF($U$260="nulová",$N$260,0)</f>
        <v>0</v>
      </c>
      <c r="BJ260" s="6" t="s">
        <v>19</v>
      </c>
      <c r="BK260" s="120">
        <f>ROUND($L$260*$K$260,2)</f>
        <v>0</v>
      </c>
      <c r="BL260" s="6" t="s">
        <v>243</v>
      </c>
      <c r="BM260" s="6" t="s">
        <v>482</v>
      </c>
    </row>
    <row r="261" spans="2:65" s="6" customFormat="1" ht="15.75" customHeight="1">
      <c r="B261" s="19"/>
      <c r="C261" s="113">
        <v>88</v>
      </c>
      <c r="D261" s="113" t="s">
        <v>127</v>
      </c>
      <c r="E261" s="114" t="s">
        <v>483</v>
      </c>
      <c r="F261" s="210" t="s">
        <v>484</v>
      </c>
      <c r="G261" s="211"/>
      <c r="H261" s="211"/>
      <c r="I261" s="211"/>
      <c r="J261" s="115" t="s">
        <v>184</v>
      </c>
      <c r="K261" s="170">
        <v>48</v>
      </c>
      <c r="L261" s="212"/>
      <c r="M261" s="211"/>
      <c r="N261" s="212">
        <f>ROUND($L$261*$K$261,2)</f>
        <v>0</v>
      </c>
      <c r="O261" s="211"/>
      <c r="P261" s="211"/>
      <c r="Q261" s="211"/>
      <c r="R261" s="20"/>
      <c r="T261" s="117"/>
      <c r="U261" s="26" t="s">
        <v>42</v>
      </c>
      <c r="V261" s="118">
        <v>0.052</v>
      </c>
      <c r="W261" s="118">
        <f>$V$261*$K$261</f>
        <v>2.496</v>
      </c>
      <c r="X261" s="118">
        <v>0</v>
      </c>
      <c r="Y261" s="118">
        <f>$X$261*$K$261</f>
        <v>0</v>
      </c>
      <c r="Z261" s="118">
        <v>0</v>
      </c>
      <c r="AA261" s="119">
        <f>$Z$261*$K$261</f>
        <v>0</v>
      </c>
      <c r="AR261" s="6" t="s">
        <v>243</v>
      </c>
      <c r="AT261" s="6" t="s">
        <v>127</v>
      </c>
      <c r="AU261" s="6" t="s">
        <v>93</v>
      </c>
      <c r="AY261" s="6" t="s">
        <v>126</v>
      </c>
      <c r="BE261" s="120">
        <f>IF($U$261="základní",$N$261,0)</f>
        <v>0</v>
      </c>
      <c r="BF261" s="120">
        <f>IF($U$261="snížená",$N$261,0)</f>
        <v>0</v>
      </c>
      <c r="BG261" s="120">
        <f>IF($U$261="zákl. přenesená",$N$261,0)</f>
        <v>0</v>
      </c>
      <c r="BH261" s="120">
        <f>IF($U$261="sníž. přenesená",$N$261,0)</f>
        <v>0</v>
      </c>
      <c r="BI261" s="120">
        <f>IF($U$261="nulová",$N$261,0)</f>
        <v>0</v>
      </c>
      <c r="BJ261" s="6" t="s">
        <v>19</v>
      </c>
      <c r="BK261" s="120">
        <f>ROUND($L$261*$K$261,2)</f>
        <v>0</v>
      </c>
      <c r="BL261" s="6" t="s">
        <v>243</v>
      </c>
      <c r="BM261" s="6" t="s">
        <v>485</v>
      </c>
    </row>
    <row r="262" spans="2:51" s="6" customFormat="1" ht="18.75" customHeight="1">
      <c r="B262" s="124"/>
      <c r="E262" s="125"/>
      <c r="F262" s="236" t="s">
        <v>486</v>
      </c>
      <c r="G262" s="237"/>
      <c r="H262" s="237"/>
      <c r="I262" s="237"/>
      <c r="K262" s="171">
        <v>48</v>
      </c>
      <c r="R262" s="126"/>
      <c r="T262" s="127"/>
      <c r="AA262" s="128"/>
      <c r="AT262" s="125" t="s">
        <v>196</v>
      </c>
      <c r="AU262" s="125" t="s">
        <v>93</v>
      </c>
      <c r="AV262" s="125" t="s">
        <v>93</v>
      </c>
      <c r="AW262" s="125" t="s">
        <v>103</v>
      </c>
      <c r="AX262" s="125" t="s">
        <v>19</v>
      </c>
      <c r="AY262" s="125" t="s">
        <v>126</v>
      </c>
    </row>
    <row r="263" spans="2:63" s="103" customFormat="1" ht="30.75" customHeight="1">
      <c r="B263" s="104"/>
      <c r="D263" s="112" t="s">
        <v>169</v>
      </c>
      <c r="E263" s="112"/>
      <c r="F263" s="112"/>
      <c r="G263" s="112"/>
      <c r="H263" s="112"/>
      <c r="I263" s="112"/>
      <c r="J263" s="112"/>
      <c r="K263" s="169"/>
      <c r="L263" s="112"/>
      <c r="M263" s="112"/>
      <c r="N263" s="225">
        <f>$BK$263</f>
        <v>0</v>
      </c>
      <c r="O263" s="224"/>
      <c r="P263" s="224"/>
      <c r="Q263" s="224"/>
      <c r="R263" s="107"/>
      <c r="T263" s="108"/>
      <c r="W263" s="109">
        <f>SUM($W$264:$W$270)</f>
        <v>17.43</v>
      </c>
      <c r="Y263" s="109">
        <f>SUM($Y$264:$Y$270)</f>
        <v>0.00963</v>
      </c>
      <c r="AA263" s="110">
        <f>SUM($AA$264:$AA$270)</f>
        <v>0</v>
      </c>
      <c r="AR263" s="106" t="s">
        <v>93</v>
      </c>
      <c r="AT263" s="106" t="s">
        <v>76</v>
      </c>
      <c r="AU263" s="106" t="s">
        <v>19</v>
      </c>
      <c r="AY263" s="106" t="s">
        <v>126</v>
      </c>
      <c r="BK263" s="111">
        <f>SUM($BK$264:$BK$270)</f>
        <v>0</v>
      </c>
    </row>
    <row r="264" spans="2:65" s="6" customFormat="1" ht="27" customHeight="1">
      <c r="B264" s="19"/>
      <c r="C264" s="113">
        <v>89</v>
      </c>
      <c r="D264" s="113" t="s">
        <v>127</v>
      </c>
      <c r="E264" s="114" t="s">
        <v>487</v>
      </c>
      <c r="F264" s="210" t="s">
        <v>488</v>
      </c>
      <c r="G264" s="211"/>
      <c r="H264" s="211"/>
      <c r="I264" s="211"/>
      <c r="J264" s="115" t="s">
        <v>232</v>
      </c>
      <c r="K264" s="170">
        <v>45</v>
      </c>
      <c r="L264" s="212"/>
      <c r="M264" s="211"/>
      <c r="N264" s="212">
        <f>ROUND($L$264*$K$264,2)</f>
        <v>0</v>
      </c>
      <c r="O264" s="211"/>
      <c r="P264" s="211"/>
      <c r="Q264" s="211"/>
      <c r="R264" s="20"/>
      <c r="T264" s="117"/>
      <c r="U264" s="26" t="s">
        <v>42</v>
      </c>
      <c r="V264" s="118">
        <v>0.094</v>
      </c>
      <c r="W264" s="118">
        <f>$V$264*$K$264</f>
        <v>4.23</v>
      </c>
      <c r="X264" s="118">
        <v>0</v>
      </c>
      <c r="Y264" s="118">
        <f>$X$264*$K$264</f>
        <v>0</v>
      </c>
      <c r="Z264" s="118">
        <v>0</v>
      </c>
      <c r="AA264" s="119">
        <f>$Z$264*$K$264</f>
        <v>0</v>
      </c>
      <c r="AR264" s="6" t="s">
        <v>243</v>
      </c>
      <c r="AT264" s="6" t="s">
        <v>127</v>
      </c>
      <c r="AU264" s="6" t="s">
        <v>93</v>
      </c>
      <c r="AY264" s="6" t="s">
        <v>126</v>
      </c>
      <c r="BE264" s="120">
        <f>IF($U$264="základní",$N$264,0)</f>
        <v>0</v>
      </c>
      <c r="BF264" s="120">
        <f>IF($U$264="snížená",$N$264,0)</f>
        <v>0</v>
      </c>
      <c r="BG264" s="120">
        <f>IF($U$264="zákl. přenesená",$N$264,0)</f>
        <v>0</v>
      </c>
      <c r="BH264" s="120">
        <f>IF($U$264="sníž. přenesená",$N$264,0)</f>
        <v>0</v>
      </c>
      <c r="BI264" s="120">
        <f>IF($U$264="nulová",$N$264,0)</f>
        <v>0</v>
      </c>
      <c r="BJ264" s="6" t="s">
        <v>19</v>
      </c>
      <c r="BK264" s="120">
        <f>ROUND($L$264*$K$264,2)</f>
        <v>0</v>
      </c>
      <c r="BL264" s="6" t="s">
        <v>243</v>
      </c>
      <c r="BM264" s="6" t="s">
        <v>489</v>
      </c>
    </row>
    <row r="265" spans="2:65" s="6" customFormat="1" ht="15.75" customHeight="1">
      <c r="B265" s="19"/>
      <c r="C265" s="134">
        <v>90</v>
      </c>
      <c r="D265" s="134" t="s">
        <v>238</v>
      </c>
      <c r="E265" s="135" t="s">
        <v>490</v>
      </c>
      <c r="F265" s="233" t="s">
        <v>491</v>
      </c>
      <c r="G265" s="232"/>
      <c r="H265" s="232"/>
      <c r="I265" s="232"/>
      <c r="J265" s="136" t="s">
        <v>232</v>
      </c>
      <c r="K265" s="177">
        <v>45</v>
      </c>
      <c r="L265" s="231"/>
      <c r="M265" s="232"/>
      <c r="N265" s="231">
        <f>ROUND($L$265*$K$265,2)</f>
        <v>0</v>
      </c>
      <c r="O265" s="211"/>
      <c r="P265" s="211"/>
      <c r="Q265" s="211"/>
      <c r="R265" s="20"/>
      <c r="T265" s="117"/>
      <c r="U265" s="26" t="s">
        <v>42</v>
      </c>
      <c r="V265" s="118">
        <v>0</v>
      </c>
      <c r="W265" s="118">
        <f>$V$265*$K$265</f>
        <v>0</v>
      </c>
      <c r="X265" s="118">
        <v>0.000214</v>
      </c>
      <c r="Y265" s="118">
        <f>$X$265*$K$265</f>
        <v>0.00963</v>
      </c>
      <c r="Z265" s="118">
        <v>0</v>
      </c>
      <c r="AA265" s="119">
        <f>$Z$265*$K$265</f>
        <v>0</v>
      </c>
      <c r="AR265" s="6" t="s">
        <v>307</v>
      </c>
      <c r="AT265" s="6" t="s">
        <v>238</v>
      </c>
      <c r="AU265" s="6" t="s">
        <v>93</v>
      </c>
      <c r="AY265" s="6" t="s">
        <v>126</v>
      </c>
      <c r="BE265" s="120">
        <f>IF($U$265="základní",$N$265,0)</f>
        <v>0</v>
      </c>
      <c r="BF265" s="120">
        <f>IF($U$265="snížená",$N$265,0)</f>
        <v>0</v>
      </c>
      <c r="BG265" s="120">
        <f>IF($U$265="zákl. přenesená",$N$265,0)</f>
        <v>0</v>
      </c>
      <c r="BH265" s="120">
        <f>IF($U$265="sníž. přenesená",$N$265,0)</f>
        <v>0</v>
      </c>
      <c r="BI265" s="120">
        <f>IF($U$265="nulová",$N$265,0)</f>
        <v>0</v>
      </c>
      <c r="BJ265" s="6" t="s">
        <v>19</v>
      </c>
      <c r="BK265" s="120">
        <f>ROUND($L$265*$K$265,2)</f>
        <v>0</v>
      </c>
      <c r="BL265" s="6" t="s">
        <v>243</v>
      </c>
      <c r="BM265" s="6" t="s">
        <v>492</v>
      </c>
    </row>
    <row r="266" spans="2:47" s="6" customFormat="1" ht="18.75" customHeight="1">
      <c r="B266" s="19"/>
      <c r="F266" s="230" t="s">
        <v>493</v>
      </c>
      <c r="G266" s="194"/>
      <c r="H266" s="194"/>
      <c r="I266" s="194"/>
      <c r="K266" s="158"/>
      <c r="R266" s="20"/>
      <c r="T266" s="54"/>
      <c r="AA266" s="55"/>
      <c r="AT266" s="6" t="s">
        <v>190</v>
      </c>
      <c r="AU266" s="6" t="s">
        <v>93</v>
      </c>
    </row>
    <row r="267" spans="2:65" s="6" customFormat="1" ht="27" customHeight="1">
      <c r="B267" s="19"/>
      <c r="C267" s="113">
        <v>91</v>
      </c>
      <c r="D267" s="113" t="s">
        <v>127</v>
      </c>
      <c r="E267" s="114" t="s">
        <v>494</v>
      </c>
      <c r="F267" s="210" t="s">
        <v>495</v>
      </c>
      <c r="G267" s="211"/>
      <c r="H267" s="211"/>
      <c r="I267" s="211"/>
      <c r="J267" s="115" t="s">
        <v>326</v>
      </c>
      <c r="K267" s="170">
        <v>66</v>
      </c>
      <c r="L267" s="212"/>
      <c r="M267" s="211"/>
      <c r="N267" s="212">
        <f>ROUND($L$267*$K$267,2)</f>
        <v>0</v>
      </c>
      <c r="O267" s="211"/>
      <c r="P267" s="211"/>
      <c r="Q267" s="211"/>
      <c r="R267" s="20"/>
      <c r="T267" s="117"/>
      <c r="U267" s="26" t="s">
        <v>42</v>
      </c>
      <c r="V267" s="118">
        <v>0.2</v>
      </c>
      <c r="W267" s="118">
        <f>$V$267*$K$267</f>
        <v>13.200000000000001</v>
      </c>
      <c r="X267" s="118">
        <v>0</v>
      </c>
      <c r="Y267" s="118">
        <f>$X$267*$K$267</f>
        <v>0</v>
      </c>
      <c r="Z267" s="118">
        <v>0</v>
      </c>
      <c r="AA267" s="119">
        <f>$Z$267*$K$267</f>
        <v>0</v>
      </c>
      <c r="AR267" s="6" t="s">
        <v>243</v>
      </c>
      <c r="AT267" s="6" t="s">
        <v>127</v>
      </c>
      <c r="AU267" s="6" t="s">
        <v>93</v>
      </c>
      <c r="AY267" s="6" t="s">
        <v>126</v>
      </c>
      <c r="BE267" s="120">
        <f>IF($U$267="základní",$N$267,0)</f>
        <v>0</v>
      </c>
      <c r="BF267" s="120">
        <f>IF($U$267="snížená",$N$267,0)</f>
        <v>0</v>
      </c>
      <c r="BG267" s="120">
        <f>IF($U$267="zákl. přenesená",$N$267,0)</f>
        <v>0</v>
      </c>
      <c r="BH267" s="120">
        <f>IF($U$267="sníž. přenesená",$N$267,0)</f>
        <v>0</v>
      </c>
      <c r="BI267" s="120">
        <f>IF($U$267="nulová",$N$267,0)</f>
        <v>0</v>
      </c>
      <c r="BJ267" s="6" t="s">
        <v>19</v>
      </c>
      <c r="BK267" s="120">
        <f>ROUND($L$267*$K$267,2)</f>
        <v>0</v>
      </c>
      <c r="BL267" s="6" t="s">
        <v>243</v>
      </c>
      <c r="BM267" s="6" t="s">
        <v>496</v>
      </c>
    </row>
    <row r="268" spans="2:51" s="6" customFormat="1" ht="18.75" customHeight="1">
      <c r="B268" s="124"/>
      <c r="E268" s="125"/>
      <c r="F268" s="236" t="s">
        <v>497</v>
      </c>
      <c r="G268" s="237"/>
      <c r="H268" s="237"/>
      <c r="I268" s="237"/>
      <c r="K268" s="171">
        <v>66</v>
      </c>
      <c r="R268" s="126"/>
      <c r="T268" s="127"/>
      <c r="AA268" s="128"/>
      <c r="AT268" s="125" t="s">
        <v>196</v>
      </c>
      <c r="AU268" s="125" t="s">
        <v>93</v>
      </c>
      <c r="AV268" s="125" t="s">
        <v>93</v>
      </c>
      <c r="AW268" s="125" t="s">
        <v>103</v>
      </c>
      <c r="AX268" s="125" t="s">
        <v>19</v>
      </c>
      <c r="AY268" s="125" t="s">
        <v>126</v>
      </c>
    </row>
    <row r="269" spans="2:65" s="6" customFormat="1" ht="15.75" customHeight="1">
      <c r="B269" s="19"/>
      <c r="C269" s="134">
        <v>92</v>
      </c>
      <c r="D269" s="134" t="s">
        <v>238</v>
      </c>
      <c r="E269" s="135" t="s">
        <v>498</v>
      </c>
      <c r="F269" s="233" t="s">
        <v>499</v>
      </c>
      <c r="G269" s="232"/>
      <c r="H269" s="232"/>
      <c r="I269" s="232"/>
      <c r="J269" s="136" t="s">
        <v>500</v>
      </c>
      <c r="K269" s="177">
        <v>49</v>
      </c>
      <c r="L269" s="231"/>
      <c r="M269" s="232"/>
      <c r="N269" s="231">
        <f>ROUND($L$269*$K$269,2)</f>
        <v>0</v>
      </c>
      <c r="O269" s="211"/>
      <c r="P269" s="211"/>
      <c r="Q269" s="211"/>
      <c r="R269" s="20"/>
      <c r="T269" s="117"/>
      <c r="U269" s="26" t="s">
        <v>42</v>
      </c>
      <c r="V269" s="118">
        <v>0</v>
      </c>
      <c r="W269" s="118">
        <f>$V$269*$K$269</f>
        <v>0</v>
      </c>
      <c r="X269" s="118">
        <v>0</v>
      </c>
      <c r="Y269" s="118">
        <f>$X$269*$K$269</f>
        <v>0</v>
      </c>
      <c r="Z269" s="118">
        <v>0</v>
      </c>
      <c r="AA269" s="119">
        <f>$Z$269*$K$269</f>
        <v>0</v>
      </c>
      <c r="AR269" s="6" t="s">
        <v>307</v>
      </c>
      <c r="AT269" s="6" t="s">
        <v>238</v>
      </c>
      <c r="AU269" s="6" t="s">
        <v>93</v>
      </c>
      <c r="AY269" s="6" t="s">
        <v>126</v>
      </c>
      <c r="BE269" s="120">
        <f>IF($U$269="základní",$N$269,0)</f>
        <v>0</v>
      </c>
      <c r="BF269" s="120">
        <f>IF($U$269="snížená",$N$269,0)</f>
        <v>0</v>
      </c>
      <c r="BG269" s="120">
        <f>IF($U$269="zákl. přenesená",$N$269,0)</f>
        <v>0</v>
      </c>
      <c r="BH269" s="120">
        <f>IF($U$269="sníž. přenesená",$N$269,0)</f>
        <v>0</v>
      </c>
      <c r="BI269" s="120">
        <f>IF($U$269="nulová",$N$269,0)</f>
        <v>0</v>
      </c>
      <c r="BJ269" s="6" t="s">
        <v>19</v>
      </c>
      <c r="BK269" s="120">
        <f>ROUND($L$269*$K$269,2)</f>
        <v>0</v>
      </c>
      <c r="BL269" s="6" t="s">
        <v>243</v>
      </c>
      <c r="BM269" s="6" t="s">
        <v>501</v>
      </c>
    </row>
    <row r="270" spans="2:65" s="6" customFormat="1" ht="15.75" customHeight="1">
      <c r="B270" s="19"/>
      <c r="C270" s="134">
        <v>93</v>
      </c>
      <c r="D270" s="134" t="s">
        <v>238</v>
      </c>
      <c r="E270" s="135" t="s">
        <v>502</v>
      </c>
      <c r="F270" s="233" t="s">
        <v>503</v>
      </c>
      <c r="G270" s="232"/>
      <c r="H270" s="232"/>
      <c r="I270" s="232"/>
      <c r="J270" s="136" t="s">
        <v>500</v>
      </c>
      <c r="K270" s="177">
        <v>18</v>
      </c>
      <c r="L270" s="231"/>
      <c r="M270" s="232"/>
      <c r="N270" s="231">
        <f>ROUND($L$270*$K$270,2)</f>
        <v>0</v>
      </c>
      <c r="O270" s="211"/>
      <c r="P270" s="211"/>
      <c r="Q270" s="211"/>
      <c r="R270" s="20"/>
      <c r="T270" s="117"/>
      <c r="U270" s="26" t="s">
        <v>42</v>
      </c>
      <c r="V270" s="118">
        <v>0</v>
      </c>
      <c r="W270" s="118">
        <f>$V$270*$K$270</f>
        <v>0</v>
      </c>
      <c r="X270" s="118">
        <v>0</v>
      </c>
      <c r="Y270" s="118">
        <f>$X$270*$K$270</f>
        <v>0</v>
      </c>
      <c r="Z270" s="118">
        <v>0</v>
      </c>
      <c r="AA270" s="119">
        <f>$Z$270*$K$270</f>
        <v>0</v>
      </c>
      <c r="AR270" s="6" t="s">
        <v>307</v>
      </c>
      <c r="AT270" s="6" t="s">
        <v>238</v>
      </c>
      <c r="AU270" s="6" t="s">
        <v>93</v>
      </c>
      <c r="AY270" s="6" t="s">
        <v>126</v>
      </c>
      <c r="BE270" s="120">
        <f>IF($U$270="základní",$N$270,0)</f>
        <v>0</v>
      </c>
      <c r="BF270" s="120">
        <f>IF($U$270="snížená",$N$270,0)</f>
        <v>0</v>
      </c>
      <c r="BG270" s="120">
        <f>IF($U$270="zákl. přenesená",$N$270,0)</f>
        <v>0</v>
      </c>
      <c r="BH270" s="120">
        <f>IF($U$270="sníž. přenesená",$N$270,0)</f>
        <v>0</v>
      </c>
      <c r="BI270" s="120">
        <f>IF($U$270="nulová",$N$270,0)</f>
        <v>0</v>
      </c>
      <c r="BJ270" s="6" t="s">
        <v>19</v>
      </c>
      <c r="BK270" s="120">
        <f>ROUND($L$270*$K$270,2)</f>
        <v>0</v>
      </c>
      <c r="BL270" s="6" t="s">
        <v>243</v>
      </c>
      <c r="BM270" s="6" t="s">
        <v>504</v>
      </c>
    </row>
    <row r="271" spans="2:63" s="103" customFormat="1" ht="30.75" customHeight="1">
      <c r="B271" s="104"/>
      <c r="D271" s="112" t="s">
        <v>170</v>
      </c>
      <c r="E271" s="112"/>
      <c r="F271" s="112"/>
      <c r="G271" s="112"/>
      <c r="H271" s="112"/>
      <c r="I271" s="112"/>
      <c r="J271" s="112"/>
      <c r="K271" s="169"/>
      <c r="L271" s="112"/>
      <c r="M271" s="112"/>
      <c r="N271" s="225">
        <f>$BK$271</f>
        <v>0</v>
      </c>
      <c r="O271" s="224"/>
      <c r="P271" s="224"/>
      <c r="Q271" s="224"/>
      <c r="R271" s="107"/>
      <c r="T271" s="108"/>
      <c r="W271" s="109">
        <f>SUM($W$272:$W$282)</f>
        <v>57.239999999999995</v>
      </c>
      <c r="Y271" s="109">
        <f>SUM($Y$272:$Y$282)</f>
        <v>0.09758499999999999</v>
      </c>
      <c r="AA271" s="110">
        <f>SUM($AA$272:$AA$282)</f>
        <v>0</v>
      </c>
      <c r="AR271" s="106" t="s">
        <v>93</v>
      </c>
      <c r="AT271" s="106" t="s">
        <v>76</v>
      </c>
      <c r="AU271" s="106" t="s">
        <v>19</v>
      </c>
      <c r="AY271" s="106" t="s">
        <v>126</v>
      </c>
      <c r="BK271" s="111">
        <f>SUM($BK$272:$BK$282)</f>
        <v>0</v>
      </c>
    </row>
    <row r="272" spans="2:65" s="6" customFormat="1" ht="27" customHeight="1">
      <c r="B272" s="19"/>
      <c r="C272" s="113">
        <v>94</v>
      </c>
      <c r="D272" s="113" t="s">
        <v>127</v>
      </c>
      <c r="E272" s="114" t="s">
        <v>505</v>
      </c>
      <c r="F272" s="210" t="s">
        <v>506</v>
      </c>
      <c r="G272" s="211"/>
      <c r="H272" s="211"/>
      <c r="I272" s="211"/>
      <c r="J272" s="115" t="s">
        <v>232</v>
      </c>
      <c r="K272" s="170">
        <v>104</v>
      </c>
      <c r="L272" s="212"/>
      <c r="M272" s="211"/>
      <c r="N272" s="212">
        <f>ROUND($L$272*$K$272,2)</f>
        <v>0</v>
      </c>
      <c r="O272" s="211"/>
      <c r="P272" s="211"/>
      <c r="Q272" s="211"/>
      <c r="R272" s="20"/>
      <c r="T272" s="117"/>
      <c r="U272" s="26" t="s">
        <v>42</v>
      </c>
      <c r="V272" s="118">
        <v>0.09</v>
      </c>
      <c r="W272" s="118">
        <f>$V$272*$K$272</f>
        <v>9.36</v>
      </c>
      <c r="X272" s="118">
        <v>0</v>
      </c>
      <c r="Y272" s="118">
        <f>$X$272*$K$272</f>
        <v>0</v>
      </c>
      <c r="Z272" s="118">
        <v>0</v>
      </c>
      <c r="AA272" s="119">
        <f>$Z$272*$K$272</f>
        <v>0</v>
      </c>
      <c r="AR272" s="6" t="s">
        <v>243</v>
      </c>
      <c r="AT272" s="6" t="s">
        <v>127</v>
      </c>
      <c r="AU272" s="6" t="s">
        <v>93</v>
      </c>
      <c r="AY272" s="6" t="s">
        <v>126</v>
      </c>
      <c r="BE272" s="120">
        <f>IF($U$272="základní",$N$272,0)</f>
        <v>0</v>
      </c>
      <c r="BF272" s="120">
        <f>IF($U$272="snížená",$N$272,0)</f>
        <v>0</v>
      </c>
      <c r="BG272" s="120">
        <f>IF($U$272="zákl. přenesená",$N$272,0)</f>
        <v>0</v>
      </c>
      <c r="BH272" s="120">
        <f>IF($U$272="sníž. přenesená",$N$272,0)</f>
        <v>0</v>
      </c>
      <c r="BI272" s="120">
        <f>IF($U$272="nulová",$N$272,0)</f>
        <v>0</v>
      </c>
      <c r="BJ272" s="6" t="s">
        <v>19</v>
      </c>
      <c r="BK272" s="120">
        <f>ROUND($L$272*$K$272,2)</f>
        <v>0</v>
      </c>
      <c r="BL272" s="6" t="s">
        <v>243</v>
      </c>
      <c r="BM272" s="6" t="s">
        <v>507</v>
      </c>
    </row>
    <row r="273" spans="2:65" s="6" customFormat="1" ht="15.75" customHeight="1">
      <c r="B273" s="19"/>
      <c r="C273" s="134">
        <v>95</v>
      </c>
      <c r="D273" s="134" t="s">
        <v>238</v>
      </c>
      <c r="E273" s="135" t="s">
        <v>508</v>
      </c>
      <c r="F273" s="233" t="s">
        <v>509</v>
      </c>
      <c r="G273" s="232"/>
      <c r="H273" s="232"/>
      <c r="I273" s="232"/>
      <c r="J273" s="136" t="s">
        <v>232</v>
      </c>
      <c r="K273" s="177">
        <v>104</v>
      </c>
      <c r="L273" s="231"/>
      <c r="M273" s="232"/>
      <c r="N273" s="231">
        <f>ROUND($L$273*$K$273,2)</f>
        <v>0</v>
      </c>
      <c r="O273" s="211"/>
      <c r="P273" s="211"/>
      <c r="Q273" s="211"/>
      <c r="R273" s="20"/>
      <c r="T273" s="117"/>
      <c r="U273" s="26" t="s">
        <v>42</v>
      </c>
      <c r="V273" s="118">
        <v>0</v>
      </c>
      <c r="W273" s="118">
        <f>$V$273*$K$273</f>
        <v>0</v>
      </c>
      <c r="X273" s="118">
        <v>7E-05</v>
      </c>
      <c r="Y273" s="118">
        <f>$X$273*$K$273</f>
        <v>0.007279999999999999</v>
      </c>
      <c r="Z273" s="118">
        <v>0</v>
      </c>
      <c r="AA273" s="119">
        <f>$Z$273*$K$273</f>
        <v>0</v>
      </c>
      <c r="AR273" s="6" t="s">
        <v>307</v>
      </c>
      <c r="AT273" s="6" t="s">
        <v>238</v>
      </c>
      <c r="AU273" s="6" t="s">
        <v>93</v>
      </c>
      <c r="AY273" s="6" t="s">
        <v>126</v>
      </c>
      <c r="BE273" s="120">
        <f>IF($U$273="základní",$N$273,0)</f>
        <v>0</v>
      </c>
      <c r="BF273" s="120">
        <f>IF($U$273="snížená",$N$273,0)</f>
        <v>0</v>
      </c>
      <c r="BG273" s="120">
        <f>IF($U$273="zákl. přenesená",$N$273,0)</f>
        <v>0</v>
      </c>
      <c r="BH273" s="120">
        <f>IF($U$273="sníž. přenesená",$N$273,0)</f>
        <v>0</v>
      </c>
      <c r="BI273" s="120">
        <f>IF($U$273="nulová",$N$273,0)</f>
        <v>0</v>
      </c>
      <c r="BJ273" s="6" t="s">
        <v>19</v>
      </c>
      <c r="BK273" s="120">
        <f>ROUND($L$273*$K$273,2)</f>
        <v>0</v>
      </c>
      <c r="BL273" s="6" t="s">
        <v>243</v>
      </c>
      <c r="BM273" s="6" t="s">
        <v>510</v>
      </c>
    </row>
    <row r="274" spans="2:47" s="6" customFormat="1" ht="18.75" customHeight="1">
      <c r="B274" s="19"/>
      <c r="F274" s="230" t="s">
        <v>511</v>
      </c>
      <c r="G274" s="194"/>
      <c r="H274" s="194"/>
      <c r="I274" s="194"/>
      <c r="K274" s="158"/>
      <c r="R274" s="20"/>
      <c r="T274" s="54"/>
      <c r="AA274" s="55"/>
      <c r="AT274" s="6" t="s">
        <v>190</v>
      </c>
      <c r="AU274" s="6" t="s">
        <v>93</v>
      </c>
    </row>
    <row r="275" spans="2:65" s="6" customFormat="1" ht="27" customHeight="1">
      <c r="B275" s="19"/>
      <c r="C275" s="113">
        <v>96</v>
      </c>
      <c r="D275" s="113" t="s">
        <v>127</v>
      </c>
      <c r="E275" s="114" t="s">
        <v>512</v>
      </c>
      <c r="F275" s="210" t="s">
        <v>513</v>
      </c>
      <c r="G275" s="211"/>
      <c r="H275" s="211"/>
      <c r="I275" s="211"/>
      <c r="J275" s="115" t="s">
        <v>232</v>
      </c>
      <c r="K275" s="170">
        <v>665</v>
      </c>
      <c r="L275" s="212"/>
      <c r="M275" s="211"/>
      <c r="N275" s="212">
        <f>ROUND($L$275*$K$275,2)</f>
        <v>0</v>
      </c>
      <c r="O275" s="211"/>
      <c r="P275" s="211"/>
      <c r="Q275" s="211"/>
      <c r="R275" s="20"/>
      <c r="T275" s="117"/>
      <c r="U275" s="26" t="s">
        <v>42</v>
      </c>
      <c r="V275" s="118">
        <v>0.072</v>
      </c>
      <c r="W275" s="118">
        <f>$V$275*$K$275</f>
        <v>47.879999999999995</v>
      </c>
      <c r="X275" s="118">
        <v>0</v>
      </c>
      <c r="Y275" s="118">
        <f>$X$275*$K$275</f>
        <v>0</v>
      </c>
      <c r="Z275" s="118">
        <v>0</v>
      </c>
      <c r="AA275" s="119">
        <f>$Z$275*$K$275</f>
        <v>0</v>
      </c>
      <c r="AR275" s="6" t="s">
        <v>243</v>
      </c>
      <c r="AT275" s="6" t="s">
        <v>127</v>
      </c>
      <c r="AU275" s="6" t="s">
        <v>93</v>
      </c>
      <c r="AY275" s="6" t="s">
        <v>126</v>
      </c>
      <c r="BE275" s="120">
        <f>IF($U$275="základní",$N$275,0)</f>
        <v>0</v>
      </c>
      <c r="BF275" s="120">
        <f>IF($U$275="snížená",$N$275,0)</f>
        <v>0</v>
      </c>
      <c r="BG275" s="120">
        <f>IF($U$275="zákl. přenesená",$N$275,0)</f>
        <v>0</v>
      </c>
      <c r="BH275" s="120">
        <f>IF($U$275="sníž. přenesená",$N$275,0)</f>
        <v>0</v>
      </c>
      <c r="BI275" s="120">
        <f>IF($U$275="nulová",$N$275,0)</f>
        <v>0</v>
      </c>
      <c r="BJ275" s="6" t="s">
        <v>19</v>
      </c>
      <c r="BK275" s="120">
        <f>ROUND($L$275*$K$275,2)</f>
        <v>0</v>
      </c>
      <c r="BL275" s="6" t="s">
        <v>243</v>
      </c>
      <c r="BM275" s="6" t="s">
        <v>514</v>
      </c>
    </row>
    <row r="276" spans="2:51" s="6" customFormat="1" ht="18.75" customHeight="1">
      <c r="B276" s="124"/>
      <c r="E276" s="125"/>
      <c r="F276" s="238" t="s">
        <v>762</v>
      </c>
      <c r="G276" s="239"/>
      <c r="H276" s="239"/>
      <c r="I276" s="239"/>
      <c r="K276" s="171">
        <v>665</v>
      </c>
      <c r="R276" s="126"/>
      <c r="T276" s="127"/>
      <c r="AA276" s="128"/>
      <c r="AT276" s="125" t="s">
        <v>196</v>
      </c>
      <c r="AU276" s="125" t="s">
        <v>93</v>
      </c>
      <c r="AV276" s="125" t="s">
        <v>93</v>
      </c>
      <c r="AW276" s="125" t="s">
        <v>103</v>
      </c>
      <c r="AX276" s="125" t="s">
        <v>19</v>
      </c>
      <c r="AY276" s="125" t="s">
        <v>126</v>
      </c>
    </row>
    <row r="277" spans="2:65" s="6" customFormat="1" ht="15.75" customHeight="1">
      <c r="B277" s="19"/>
      <c r="C277" s="134">
        <v>97</v>
      </c>
      <c r="D277" s="134" t="s">
        <v>238</v>
      </c>
      <c r="E277" s="135" t="s">
        <v>515</v>
      </c>
      <c r="F277" s="233" t="s">
        <v>516</v>
      </c>
      <c r="G277" s="232"/>
      <c r="H277" s="232"/>
      <c r="I277" s="232"/>
      <c r="J277" s="136" t="s">
        <v>232</v>
      </c>
      <c r="K277" s="177">
        <v>100</v>
      </c>
      <c r="L277" s="231"/>
      <c r="M277" s="232"/>
      <c r="N277" s="231">
        <f>ROUND($L$277*$K$277,2)</f>
        <v>0</v>
      </c>
      <c r="O277" s="211"/>
      <c r="P277" s="211"/>
      <c r="Q277" s="211"/>
      <c r="R277" s="20"/>
      <c r="T277" s="117"/>
      <c r="U277" s="26" t="s">
        <v>42</v>
      </c>
      <c r="V277" s="118">
        <v>0</v>
      </c>
      <c r="W277" s="118">
        <f>$V$277*$K$277</f>
        <v>0</v>
      </c>
      <c r="X277" s="118">
        <v>0.000117</v>
      </c>
      <c r="Y277" s="118">
        <f>$X$277*$K$277</f>
        <v>0.0117</v>
      </c>
      <c r="Z277" s="118">
        <v>0</v>
      </c>
      <c r="AA277" s="119">
        <f>$Z$277*$K$277</f>
        <v>0</v>
      </c>
      <c r="AR277" s="6" t="s">
        <v>307</v>
      </c>
      <c r="AT277" s="6" t="s">
        <v>238</v>
      </c>
      <c r="AU277" s="6" t="s">
        <v>93</v>
      </c>
      <c r="AY277" s="6" t="s">
        <v>126</v>
      </c>
      <c r="BE277" s="120">
        <f>IF($U$277="základní",$N$277,0)</f>
        <v>0</v>
      </c>
      <c r="BF277" s="120">
        <f>IF($U$277="snížená",$N$277,0)</f>
        <v>0</v>
      </c>
      <c r="BG277" s="120">
        <f>IF($U$277="zákl. přenesená",$N$277,0)</f>
        <v>0</v>
      </c>
      <c r="BH277" s="120">
        <f>IF($U$277="sníž. přenesená",$N$277,0)</f>
        <v>0</v>
      </c>
      <c r="BI277" s="120">
        <f>IF($U$277="nulová",$N$277,0)</f>
        <v>0</v>
      </c>
      <c r="BJ277" s="6" t="s">
        <v>19</v>
      </c>
      <c r="BK277" s="120">
        <f>ROUND($L$277*$K$277,2)</f>
        <v>0</v>
      </c>
      <c r="BL277" s="6" t="s">
        <v>243</v>
      </c>
      <c r="BM277" s="6" t="s">
        <v>517</v>
      </c>
    </row>
    <row r="278" spans="2:47" s="6" customFormat="1" ht="18.75" customHeight="1">
      <c r="B278" s="19"/>
      <c r="F278" s="230" t="s">
        <v>518</v>
      </c>
      <c r="G278" s="194"/>
      <c r="H278" s="194"/>
      <c r="I278" s="194"/>
      <c r="K278" s="158"/>
      <c r="R278" s="20"/>
      <c r="T278" s="54"/>
      <c r="AA278" s="55"/>
      <c r="AT278" s="6" t="s">
        <v>190</v>
      </c>
      <c r="AU278" s="6" t="s">
        <v>93</v>
      </c>
    </row>
    <row r="279" spans="2:65" s="6" customFormat="1" ht="15.75" customHeight="1">
      <c r="B279" s="19"/>
      <c r="C279" s="134">
        <v>98</v>
      </c>
      <c r="D279" s="134" t="s">
        <v>238</v>
      </c>
      <c r="E279" s="135" t="s">
        <v>519</v>
      </c>
      <c r="F279" s="233" t="s">
        <v>520</v>
      </c>
      <c r="G279" s="232"/>
      <c r="H279" s="232"/>
      <c r="I279" s="232"/>
      <c r="J279" s="136" t="s">
        <v>232</v>
      </c>
      <c r="K279" s="177">
        <v>315</v>
      </c>
      <c r="L279" s="231"/>
      <c r="M279" s="232"/>
      <c r="N279" s="231">
        <f>ROUND($L$279*$K$279,2)</f>
        <v>0</v>
      </c>
      <c r="O279" s="211"/>
      <c r="P279" s="211"/>
      <c r="Q279" s="211"/>
      <c r="R279" s="20"/>
      <c r="T279" s="117"/>
      <c r="U279" s="26" t="s">
        <v>42</v>
      </c>
      <c r="V279" s="118">
        <v>0</v>
      </c>
      <c r="W279" s="118">
        <f>$V$279*$K$279</f>
        <v>0</v>
      </c>
      <c r="X279" s="118">
        <v>0.000117</v>
      </c>
      <c r="Y279" s="118">
        <f>$X$279*$K$279</f>
        <v>0.036855</v>
      </c>
      <c r="Z279" s="118">
        <v>0</v>
      </c>
      <c r="AA279" s="119">
        <f>$Z$279*$K$279</f>
        <v>0</v>
      </c>
      <c r="AR279" s="6" t="s">
        <v>307</v>
      </c>
      <c r="AT279" s="6" t="s">
        <v>238</v>
      </c>
      <c r="AU279" s="6" t="s">
        <v>93</v>
      </c>
      <c r="AY279" s="6" t="s">
        <v>126</v>
      </c>
      <c r="BE279" s="120">
        <f>IF($U$279="základní",$N$279,0)</f>
        <v>0</v>
      </c>
      <c r="BF279" s="120">
        <f>IF($U$279="snížená",$N$279,0)</f>
        <v>0</v>
      </c>
      <c r="BG279" s="120">
        <f>IF($U$279="zákl. přenesená",$N$279,0)</f>
        <v>0</v>
      </c>
      <c r="BH279" s="120">
        <f>IF($U$279="sníž. přenesená",$N$279,0)</f>
        <v>0</v>
      </c>
      <c r="BI279" s="120">
        <f>IF($U$279="nulová",$N$279,0)</f>
        <v>0</v>
      </c>
      <c r="BJ279" s="6" t="s">
        <v>19</v>
      </c>
      <c r="BK279" s="120">
        <f>ROUND($L$279*$K$279,2)</f>
        <v>0</v>
      </c>
      <c r="BL279" s="6" t="s">
        <v>243</v>
      </c>
      <c r="BM279" s="6" t="s">
        <v>521</v>
      </c>
    </row>
    <row r="280" spans="2:47" s="6" customFormat="1" ht="18.75" customHeight="1">
      <c r="B280" s="19"/>
      <c r="F280" s="230" t="s">
        <v>518</v>
      </c>
      <c r="G280" s="194"/>
      <c r="H280" s="194"/>
      <c r="I280" s="194"/>
      <c r="K280" s="158"/>
      <c r="R280" s="20"/>
      <c r="T280" s="54"/>
      <c r="AA280" s="55"/>
      <c r="AT280" s="6" t="s">
        <v>190</v>
      </c>
      <c r="AU280" s="6" t="s">
        <v>93</v>
      </c>
    </row>
    <row r="281" spans="2:65" s="6" customFormat="1" ht="15.75" customHeight="1">
      <c r="B281" s="19"/>
      <c r="C281" s="134">
        <v>99</v>
      </c>
      <c r="D281" s="134" t="s">
        <v>238</v>
      </c>
      <c r="E281" s="135" t="s">
        <v>522</v>
      </c>
      <c r="F281" s="233" t="s">
        <v>523</v>
      </c>
      <c r="G281" s="232"/>
      <c r="H281" s="232"/>
      <c r="I281" s="232"/>
      <c r="J281" s="136" t="s">
        <v>232</v>
      </c>
      <c r="K281" s="177">
        <v>250</v>
      </c>
      <c r="L281" s="231"/>
      <c r="M281" s="232"/>
      <c r="N281" s="231">
        <f>ROUND($L$281*$K$281,2)</f>
        <v>0</v>
      </c>
      <c r="O281" s="211"/>
      <c r="P281" s="211"/>
      <c r="Q281" s="211"/>
      <c r="R281" s="20"/>
      <c r="T281" s="117"/>
      <c r="U281" s="26" t="s">
        <v>42</v>
      </c>
      <c r="V281" s="118">
        <v>0</v>
      </c>
      <c r="W281" s="118">
        <f>$V$281*$K$281</f>
        <v>0</v>
      </c>
      <c r="X281" s="118">
        <v>0.000167</v>
      </c>
      <c r="Y281" s="118">
        <f>$X$281*$K$281</f>
        <v>0.041749999999999995</v>
      </c>
      <c r="Z281" s="118">
        <v>0</v>
      </c>
      <c r="AA281" s="119">
        <f>$Z$281*$K$281</f>
        <v>0</v>
      </c>
      <c r="AR281" s="6" t="s">
        <v>307</v>
      </c>
      <c r="AT281" s="6" t="s">
        <v>238</v>
      </c>
      <c r="AU281" s="6" t="s">
        <v>93</v>
      </c>
      <c r="AY281" s="6" t="s">
        <v>126</v>
      </c>
      <c r="BE281" s="120">
        <f>IF($U$281="základní",$N$281,0)</f>
        <v>0</v>
      </c>
      <c r="BF281" s="120">
        <f>IF($U$281="snížená",$N$281,0)</f>
        <v>0</v>
      </c>
      <c r="BG281" s="120">
        <f>IF($U$281="zákl. přenesená",$N$281,0)</f>
        <v>0</v>
      </c>
      <c r="BH281" s="120">
        <f>IF($U$281="sníž. přenesená",$N$281,0)</f>
        <v>0</v>
      </c>
      <c r="BI281" s="120">
        <f>IF($U$281="nulová",$N$281,0)</f>
        <v>0</v>
      </c>
      <c r="BJ281" s="6" t="s">
        <v>19</v>
      </c>
      <c r="BK281" s="120">
        <f>ROUND($L$281*$K$281,2)</f>
        <v>0</v>
      </c>
      <c r="BL281" s="6" t="s">
        <v>243</v>
      </c>
      <c r="BM281" s="6" t="s">
        <v>524</v>
      </c>
    </row>
    <row r="282" spans="2:47" s="6" customFormat="1" ht="18.75" customHeight="1">
      <c r="B282" s="19"/>
      <c r="F282" s="230" t="s">
        <v>525</v>
      </c>
      <c r="G282" s="194"/>
      <c r="H282" s="194"/>
      <c r="I282" s="194"/>
      <c r="K282" s="158"/>
      <c r="R282" s="20"/>
      <c r="T282" s="54"/>
      <c r="AA282" s="55"/>
      <c r="AT282" s="6" t="s">
        <v>190</v>
      </c>
      <c r="AU282" s="6" t="s">
        <v>93</v>
      </c>
    </row>
    <row r="283" spans="2:63" s="103" customFormat="1" ht="30.75" customHeight="1">
      <c r="B283" s="104"/>
      <c r="D283" s="112" t="s">
        <v>171</v>
      </c>
      <c r="E283" s="112"/>
      <c r="F283" s="112"/>
      <c r="G283" s="112"/>
      <c r="H283" s="112"/>
      <c r="I283" s="112"/>
      <c r="J283" s="112"/>
      <c r="K283" s="169"/>
      <c r="L283" s="112"/>
      <c r="M283" s="112"/>
      <c r="N283" s="225">
        <f>$BK$283</f>
        <v>0</v>
      </c>
      <c r="O283" s="224"/>
      <c r="P283" s="224"/>
      <c r="Q283" s="224"/>
      <c r="R283" s="107"/>
      <c r="T283" s="108"/>
      <c r="W283" s="109">
        <f>SUM($W$284:$W$285)</f>
        <v>59.038000000000004</v>
      </c>
      <c r="Y283" s="109">
        <f>SUM($Y$284:$Y$285)</f>
        <v>0</v>
      </c>
      <c r="AA283" s="110">
        <f>SUM($AA$284:$AA$285)</f>
        <v>0</v>
      </c>
      <c r="AR283" s="106" t="s">
        <v>93</v>
      </c>
      <c r="AT283" s="106" t="s">
        <v>76</v>
      </c>
      <c r="AU283" s="106" t="s">
        <v>19</v>
      </c>
      <c r="AY283" s="106" t="s">
        <v>126</v>
      </c>
      <c r="BK283" s="111">
        <f>SUM($BK$284:$BK$285)</f>
        <v>0</v>
      </c>
    </row>
    <row r="284" spans="2:65" s="6" customFormat="1" ht="27" customHeight="1">
      <c r="B284" s="19"/>
      <c r="C284" s="113">
        <v>100</v>
      </c>
      <c r="D284" s="113" t="s">
        <v>127</v>
      </c>
      <c r="E284" s="114" t="s">
        <v>526</v>
      </c>
      <c r="F284" s="210" t="s">
        <v>527</v>
      </c>
      <c r="G284" s="211"/>
      <c r="H284" s="211"/>
      <c r="I284" s="211"/>
      <c r="J284" s="115" t="s">
        <v>326</v>
      </c>
      <c r="K284" s="170">
        <v>242</v>
      </c>
      <c r="L284" s="212"/>
      <c r="M284" s="211"/>
      <c r="N284" s="212">
        <f>ROUND($L$284*$K$284,2)</f>
        <v>0</v>
      </c>
      <c r="O284" s="211"/>
      <c r="P284" s="211"/>
      <c r="Q284" s="211"/>
      <c r="R284" s="20"/>
      <c r="T284" s="117"/>
      <c r="U284" s="26" t="s">
        <v>42</v>
      </c>
      <c r="V284" s="118">
        <v>0.127</v>
      </c>
      <c r="W284" s="118">
        <f>$V$284*$K$284</f>
        <v>30.734</v>
      </c>
      <c r="X284" s="118">
        <v>0</v>
      </c>
      <c r="Y284" s="118">
        <f>$X$284*$K$284</f>
        <v>0</v>
      </c>
      <c r="Z284" s="118">
        <v>0</v>
      </c>
      <c r="AA284" s="119">
        <f>$Z$284*$K$284</f>
        <v>0</v>
      </c>
      <c r="AR284" s="6" t="s">
        <v>243</v>
      </c>
      <c r="AT284" s="6" t="s">
        <v>127</v>
      </c>
      <c r="AU284" s="6" t="s">
        <v>93</v>
      </c>
      <c r="AY284" s="6" t="s">
        <v>126</v>
      </c>
      <c r="BE284" s="120">
        <f>IF($U$284="základní",$N$284,0)</f>
        <v>0</v>
      </c>
      <c r="BF284" s="120">
        <f>IF($U$284="snížená",$N$284,0)</f>
        <v>0</v>
      </c>
      <c r="BG284" s="120">
        <f>IF($U$284="zákl. přenesená",$N$284,0)</f>
        <v>0</v>
      </c>
      <c r="BH284" s="120">
        <f>IF($U$284="sníž. přenesená",$N$284,0)</f>
        <v>0</v>
      </c>
      <c r="BI284" s="120">
        <f>IF($U$284="nulová",$N$284,0)</f>
        <v>0</v>
      </c>
      <c r="BJ284" s="6" t="s">
        <v>19</v>
      </c>
      <c r="BK284" s="120">
        <f>ROUND($L$284*$K$284,2)</f>
        <v>0</v>
      </c>
      <c r="BL284" s="6" t="s">
        <v>243</v>
      </c>
      <c r="BM284" s="6" t="s">
        <v>528</v>
      </c>
    </row>
    <row r="285" spans="2:65" s="6" customFormat="1" ht="34.5" customHeight="1">
      <c r="B285" s="19"/>
      <c r="C285" s="113">
        <v>101</v>
      </c>
      <c r="D285" s="113" t="s">
        <v>127</v>
      </c>
      <c r="E285" s="114" t="s">
        <v>529</v>
      </c>
      <c r="F285" s="210" t="s">
        <v>530</v>
      </c>
      <c r="G285" s="211"/>
      <c r="H285" s="211"/>
      <c r="I285" s="211"/>
      <c r="J285" s="115" t="s">
        <v>326</v>
      </c>
      <c r="K285" s="170">
        <v>122</v>
      </c>
      <c r="L285" s="212"/>
      <c r="M285" s="211"/>
      <c r="N285" s="212">
        <f>ROUND($L$285*$K$285,2)</f>
        <v>0</v>
      </c>
      <c r="O285" s="211"/>
      <c r="P285" s="211"/>
      <c r="Q285" s="211"/>
      <c r="R285" s="20"/>
      <c r="T285" s="117"/>
      <c r="U285" s="26" t="s">
        <v>42</v>
      </c>
      <c r="V285" s="118">
        <v>0.232</v>
      </c>
      <c r="W285" s="118">
        <f>$V$285*$K$285</f>
        <v>28.304000000000002</v>
      </c>
      <c r="X285" s="118">
        <v>0</v>
      </c>
      <c r="Y285" s="118">
        <f>$X$285*$K$285</f>
        <v>0</v>
      </c>
      <c r="Z285" s="118">
        <v>0</v>
      </c>
      <c r="AA285" s="119">
        <f>$Z$285*$K$285</f>
        <v>0</v>
      </c>
      <c r="AR285" s="6" t="s">
        <v>243</v>
      </c>
      <c r="AT285" s="6" t="s">
        <v>127</v>
      </c>
      <c r="AU285" s="6" t="s">
        <v>93</v>
      </c>
      <c r="AY285" s="6" t="s">
        <v>126</v>
      </c>
      <c r="BE285" s="120">
        <f>IF($U$285="základní",$N$285,0)</f>
        <v>0</v>
      </c>
      <c r="BF285" s="120">
        <f>IF($U$285="snížená",$N$285,0)</f>
        <v>0</v>
      </c>
      <c r="BG285" s="120">
        <f>IF($U$285="zákl. přenesená",$N$285,0)</f>
        <v>0</v>
      </c>
      <c r="BH285" s="120">
        <f>IF($U$285="sníž. přenesená",$N$285,0)</f>
        <v>0</v>
      </c>
      <c r="BI285" s="120">
        <f>IF($U$285="nulová",$N$285,0)</f>
        <v>0</v>
      </c>
      <c r="BJ285" s="6" t="s">
        <v>19</v>
      </c>
      <c r="BK285" s="120">
        <f>ROUND($L$285*$K$285,2)</f>
        <v>0</v>
      </c>
      <c r="BL285" s="6" t="s">
        <v>243</v>
      </c>
      <c r="BM285" s="6" t="s">
        <v>531</v>
      </c>
    </row>
    <row r="286" spans="2:63" s="103" customFormat="1" ht="30.75" customHeight="1">
      <c r="B286" s="104"/>
      <c r="D286" s="112" t="s">
        <v>172</v>
      </c>
      <c r="E286" s="112"/>
      <c r="F286" s="112"/>
      <c r="G286" s="112"/>
      <c r="H286" s="112"/>
      <c r="I286" s="112"/>
      <c r="J286" s="112"/>
      <c r="K286" s="169"/>
      <c r="L286" s="112"/>
      <c r="M286" s="112"/>
      <c r="N286" s="225">
        <f>$BK$286</f>
        <v>0</v>
      </c>
      <c r="O286" s="224"/>
      <c r="P286" s="224"/>
      <c r="Q286" s="224"/>
      <c r="R286" s="107"/>
      <c r="T286" s="108"/>
      <c r="W286" s="109">
        <f>SUM($W$287:$W$295)</f>
        <v>18.354</v>
      </c>
      <c r="Y286" s="109">
        <f>SUM($Y$287:$Y$295)</f>
        <v>0.006</v>
      </c>
      <c r="AA286" s="110">
        <f>SUM($AA$287:$AA$295)</f>
        <v>0</v>
      </c>
      <c r="AR286" s="106" t="s">
        <v>93</v>
      </c>
      <c r="AT286" s="106" t="s">
        <v>76</v>
      </c>
      <c r="AU286" s="106" t="s">
        <v>19</v>
      </c>
      <c r="AY286" s="106" t="s">
        <v>126</v>
      </c>
      <c r="BK286" s="111">
        <f>SUM($BK$287:$BK$295)</f>
        <v>0</v>
      </c>
    </row>
    <row r="287" spans="2:65" s="6" customFormat="1" ht="27" customHeight="1">
      <c r="B287" s="19"/>
      <c r="C287" s="113">
        <v>102</v>
      </c>
      <c r="D287" s="113" t="s">
        <v>127</v>
      </c>
      <c r="E287" s="114" t="s">
        <v>532</v>
      </c>
      <c r="F287" s="210" t="s">
        <v>533</v>
      </c>
      <c r="G287" s="211"/>
      <c r="H287" s="211"/>
      <c r="I287" s="211"/>
      <c r="J287" s="115" t="s">
        <v>326</v>
      </c>
      <c r="K287" s="170">
        <v>38</v>
      </c>
      <c r="L287" s="212"/>
      <c r="M287" s="211"/>
      <c r="N287" s="212">
        <f>ROUND($L$287*$K$287,2)</f>
        <v>0</v>
      </c>
      <c r="O287" s="211"/>
      <c r="P287" s="211"/>
      <c r="Q287" s="211"/>
      <c r="R287" s="20"/>
      <c r="T287" s="117"/>
      <c r="U287" s="26" t="s">
        <v>42</v>
      </c>
      <c r="V287" s="118">
        <v>0.306</v>
      </c>
      <c r="W287" s="118">
        <f>$V$287*$K$287</f>
        <v>11.628</v>
      </c>
      <c r="X287" s="118">
        <v>0</v>
      </c>
      <c r="Y287" s="118">
        <f>$X$287*$K$287</f>
        <v>0</v>
      </c>
      <c r="Z287" s="118">
        <v>0</v>
      </c>
      <c r="AA287" s="119">
        <f>$Z$287*$K$287</f>
        <v>0</v>
      </c>
      <c r="AR287" s="6" t="s">
        <v>243</v>
      </c>
      <c r="AT287" s="6" t="s">
        <v>127</v>
      </c>
      <c r="AU287" s="6" t="s">
        <v>93</v>
      </c>
      <c r="AY287" s="6" t="s">
        <v>126</v>
      </c>
      <c r="BE287" s="120">
        <f>IF($U$287="základní",$N$287,0)</f>
        <v>0</v>
      </c>
      <c r="BF287" s="120">
        <f>IF($U$287="snížená",$N$287,0)</f>
        <v>0</v>
      </c>
      <c r="BG287" s="120">
        <f>IF($U$287="zákl. přenesená",$N$287,0)</f>
        <v>0</v>
      </c>
      <c r="BH287" s="120">
        <f>IF($U$287="sníž. přenesená",$N$287,0)</f>
        <v>0</v>
      </c>
      <c r="BI287" s="120">
        <f>IF($U$287="nulová",$N$287,0)</f>
        <v>0</v>
      </c>
      <c r="BJ287" s="6" t="s">
        <v>19</v>
      </c>
      <c r="BK287" s="120">
        <f>ROUND($L$287*$K$287,2)</f>
        <v>0</v>
      </c>
      <c r="BL287" s="6" t="s">
        <v>243</v>
      </c>
      <c r="BM287" s="6" t="s">
        <v>534</v>
      </c>
    </row>
    <row r="288" spans="2:65" s="6" customFormat="1" ht="15.75" customHeight="1">
      <c r="B288" s="19"/>
      <c r="C288" s="134">
        <v>103</v>
      </c>
      <c r="D288" s="134" t="s">
        <v>238</v>
      </c>
      <c r="E288" s="135" t="s">
        <v>535</v>
      </c>
      <c r="F288" s="233" t="s">
        <v>536</v>
      </c>
      <c r="G288" s="232"/>
      <c r="H288" s="232"/>
      <c r="I288" s="232"/>
      <c r="J288" s="136" t="s">
        <v>326</v>
      </c>
      <c r="K288" s="177">
        <v>38</v>
      </c>
      <c r="L288" s="231"/>
      <c r="M288" s="232"/>
      <c r="N288" s="231">
        <f>ROUND($L$288*$K$288,2)</f>
        <v>0</v>
      </c>
      <c r="O288" s="211"/>
      <c r="P288" s="211"/>
      <c r="Q288" s="211"/>
      <c r="R288" s="20"/>
      <c r="T288" s="117"/>
      <c r="U288" s="26" t="s">
        <v>42</v>
      </c>
      <c r="V288" s="118">
        <v>0</v>
      </c>
      <c r="W288" s="118">
        <f>$V$288*$K$288</f>
        <v>0</v>
      </c>
      <c r="X288" s="118">
        <v>5E-05</v>
      </c>
      <c r="Y288" s="118">
        <f>$X$288*$K$288</f>
        <v>0.0019</v>
      </c>
      <c r="Z288" s="118">
        <v>0</v>
      </c>
      <c r="AA288" s="119">
        <f>$Z$288*$K$288</f>
        <v>0</v>
      </c>
      <c r="AR288" s="6" t="s">
        <v>307</v>
      </c>
      <c r="AT288" s="6" t="s">
        <v>238</v>
      </c>
      <c r="AU288" s="6" t="s">
        <v>93</v>
      </c>
      <c r="AY288" s="6" t="s">
        <v>126</v>
      </c>
      <c r="BE288" s="120">
        <f>IF($U$288="základní",$N$288,0)</f>
        <v>0</v>
      </c>
      <c r="BF288" s="120">
        <f>IF($U$288="snížená",$N$288,0)</f>
        <v>0</v>
      </c>
      <c r="BG288" s="120">
        <f>IF($U$288="zákl. přenesená",$N$288,0)</f>
        <v>0</v>
      </c>
      <c r="BH288" s="120">
        <f>IF($U$288="sníž. přenesená",$N$288,0)</f>
        <v>0</v>
      </c>
      <c r="BI288" s="120">
        <f>IF($U$288="nulová",$N$288,0)</f>
        <v>0</v>
      </c>
      <c r="BJ288" s="6" t="s">
        <v>19</v>
      </c>
      <c r="BK288" s="120">
        <f>ROUND($L$288*$K$288,2)</f>
        <v>0</v>
      </c>
      <c r="BL288" s="6" t="s">
        <v>243</v>
      </c>
      <c r="BM288" s="6" t="s">
        <v>537</v>
      </c>
    </row>
    <row r="289" spans="2:65" s="6" customFormat="1" ht="27" customHeight="1">
      <c r="B289" s="19"/>
      <c r="C289" s="113">
        <v>104</v>
      </c>
      <c r="D289" s="113" t="s">
        <v>127</v>
      </c>
      <c r="E289" s="114" t="s">
        <v>538</v>
      </c>
      <c r="F289" s="210" t="s">
        <v>539</v>
      </c>
      <c r="G289" s="211"/>
      <c r="H289" s="211"/>
      <c r="I289" s="211"/>
      <c r="J289" s="115" t="s">
        <v>326</v>
      </c>
      <c r="K289" s="170">
        <v>4</v>
      </c>
      <c r="L289" s="212"/>
      <c r="M289" s="211"/>
      <c r="N289" s="212">
        <f>ROUND($L$289*$K$289,2)</f>
        <v>0</v>
      </c>
      <c r="O289" s="211"/>
      <c r="P289" s="211"/>
      <c r="Q289" s="211"/>
      <c r="R289" s="20"/>
      <c r="T289" s="117"/>
      <c r="U289" s="26" t="s">
        <v>42</v>
      </c>
      <c r="V289" s="118">
        <v>0.327</v>
      </c>
      <c r="W289" s="118">
        <f>$V$289*$K$289</f>
        <v>1.308</v>
      </c>
      <c r="X289" s="118">
        <v>0</v>
      </c>
      <c r="Y289" s="118">
        <f>$X$289*$K$289</f>
        <v>0</v>
      </c>
      <c r="Z289" s="118">
        <v>0</v>
      </c>
      <c r="AA289" s="119">
        <f>$Z$289*$K$289</f>
        <v>0</v>
      </c>
      <c r="AR289" s="6" t="s">
        <v>243</v>
      </c>
      <c r="AT289" s="6" t="s">
        <v>127</v>
      </c>
      <c r="AU289" s="6" t="s">
        <v>93</v>
      </c>
      <c r="AY289" s="6" t="s">
        <v>126</v>
      </c>
      <c r="BE289" s="120">
        <f>IF($U$289="základní",$N$289,0)</f>
        <v>0</v>
      </c>
      <c r="BF289" s="120">
        <f>IF($U$289="snížená",$N$289,0)</f>
        <v>0</v>
      </c>
      <c r="BG289" s="120">
        <f>IF($U$289="zákl. přenesená",$N$289,0)</f>
        <v>0</v>
      </c>
      <c r="BH289" s="120">
        <f>IF($U$289="sníž. přenesená",$N$289,0)</f>
        <v>0</v>
      </c>
      <c r="BI289" s="120">
        <f>IF($U$289="nulová",$N$289,0)</f>
        <v>0</v>
      </c>
      <c r="BJ289" s="6" t="s">
        <v>19</v>
      </c>
      <c r="BK289" s="120">
        <f>ROUND($L$289*$K$289,2)</f>
        <v>0</v>
      </c>
      <c r="BL289" s="6" t="s">
        <v>243</v>
      </c>
      <c r="BM289" s="6" t="s">
        <v>540</v>
      </c>
    </row>
    <row r="290" spans="2:65" s="6" customFormat="1" ht="15.75" customHeight="1">
      <c r="B290" s="19"/>
      <c r="C290" s="134">
        <v>105</v>
      </c>
      <c r="D290" s="134" t="s">
        <v>238</v>
      </c>
      <c r="E290" s="135" t="s">
        <v>541</v>
      </c>
      <c r="F290" s="233" t="s">
        <v>542</v>
      </c>
      <c r="G290" s="232"/>
      <c r="H290" s="232"/>
      <c r="I290" s="232"/>
      <c r="J290" s="136" t="s">
        <v>326</v>
      </c>
      <c r="K290" s="177">
        <v>4</v>
      </c>
      <c r="L290" s="231"/>
      <c r="M290" s="232"/>
      <c r="N290" s="231">
        <f>ROUND($L$290*$K$290,2)</f>
        <v>0</v>
      </c>
      <c r="O290" s="211"/>
      <c r="P290" s="211"/>
      <c r="Q290" s="211"/>
      <c r="R290" s="20"/>
      <c r="T290" s="117"/>
      <c r="U290" s="26" t="s">
        <v>42</v>
      </c>
      <c r="V290" s="118">
        <v>0</v>
      </c>
      <c r="W290" s="118">
        <f>$V$290*$K$290</f>
        <v>0</v>
      </c>
      <c r="X290" s="118">
        <v>5E-05</v>
      </c>
      <c r="Y290" s="118">
        <f>$X$290*$K$290</f>
        <v>0.0002</v>
      </c>
      <c r="Z290" s="118">
        <v>0</v>
      </c>
      <c r="AA290" s="119">
        <f>$Z$290*$K$290</f>
        <v>0</v>
      </c>
      <c r="AR290" s="6" t="s">
        <v>307</v>
      </c>
      <c r="AT290" s="6" t="s">
        <v>238</v>
      </c>
      <c r="AU290" s="6" t="s">
        <v>93</v>
      </c>
      <c r="AY290" s="6" t="s">
        <v>126</v>
      </c>
      <c r="BE290" s="120">
        <f>IF($U$290="základní",$N$290,0)</f>
        <v>0</v>
      </c>
      <c r="BF290" s="120">
        <f>IF($U$290="snížená",$N$290,0)</f>
        <v>0</v>
      </c>
      <c r="BG290" s="120">
        <f>IF($U$290="zákl. přenesená",$N$290,0)</f>
        <v>0</v>
      </c>
      <c r="BH290" s="120">
        <f>IF($U$290="sníž. přenesená",$N$290,0)</f>
        <v>0</v>
      </c>
      <c r="BI290" s="120">
        <f>IF($U$290="nulová",$N$290,0)</f>
        <v>0</v>
      </c>
      <c r="BJ290" s="6" t="s">
        <v>19</v>
      </c>
      <c r="BK290" s="120">
        <f>ROUND($L$290*$K$290,2)</f>
        <v>0</v>
      </c>
      <c r="BL290" s="6" t="s">
        <v>243</v>
      </c>
      <c r="BM290" s="6" t="s">
        <v>543</v>
      </c>
    </row>
    <row r="291" spans="2:65" s="6" customFormat="1" ht="27" customHeight="1">
      <c r="B291" s="19"/>
      <c r="C291" s="113">
        <v>106</v>
      </c>
      <c r="D291" s="113" t="s">
        <v>127</v>
      </c>
      <c r="E291" s="114" t="s">
        <v>544</v>
      </c>
      <c r="F291" s="210" t="s">
        <v>545</v>
      </c>
      <c r="G291" s="211"/>
      <c r="H291" s="211"/>
      <c r="I291" s="211"/>
      <c r="J291" s="115" t="s">
        <v>326</v>
      </c>
      <c r="K291" s="170">
        <v>6</v>
      </c>
      <c r="L291" s="212"/>
      <c r="M291" s="211"/>
      <c r="N291" s="212">
        <f>ROUND($L$291*$K$291,2)</f>
        <v>0</v>
      </c>
      <c r="O291" s="211"/>
      <c r="P291" s="211"/>
      <c r="Q291" s="211"/>
      <c r="R291" s="20"/>
      <c r="T291" s="117"/>
      <c r="U291" s="26" t="s">
        <v>42</v>
      </c>
      <c r="V291" s="118">
        <v>0.327</v>
      </c>
      <c r="W291" s="118">
        <f>$V$291*$K$291</f>
        <v>1.9620000000000002</v>
      </c>
      <c r="X291" s="118">
        <v>0</v>
      </c>
      <c r="Y291" s="118">
        <f>$X$291*$K$291</f>
        <v>0</v>
      </c>
      <c r="Z291" s="118">
        <v>0</v>
      </c>
      <c r="AA291" s="119">
        <f>$Z$291*$K$291</f>
        <v>0</v>
      </c>
      <c r="AR291" s="6" t="s">
        <v>243</v>
      </c>
      <c r="AT291" s="6" t="s">
        <v>127</v>
      </c>
      <c r="AU291" s="6" t="s">
        <v>93</v>
      </c>
      <c r="AY291" s="6" t="s">
        <v>126</v>
      </c>
      <c r="BE291" s="120">
        <f>IF($U$291="základní",$N$291,0)</f>
        <v>0</v>
      </c>
      <c r="BF291" s="120">
        <f>IF($U$291="snížená",$N$291,0)</f>
        <v>0</v>
      </c>
      <c r="BG291" s="120">
        <f>IF($U$291="zákl. přenesená",$N$291,0)</f>
        <v>0</v>
      </c>
      <c r="BH291" s="120">
        <f>IF($U$291="sníž. přenesená",$N$291,0)</f>
        <v>0</v>
      </c>
      <c r="BI291" s="120">
        <f>IF($U$291="nulová",$N$291,0)</f>
        <v>0</v>
      </c>
      <c r="BJ291" s="6" t="s">
        <v>19</v>
      </c>
      <c r="BK291" s="120">
        <f>ROUND($L$291*$K$291,2)</f>
        <v>0</v>
      </c>
      <c r="BL291" s="6" t="s">
        <v>243</v>
      </c>
      <c r="BM291" s="6" t="s">
        <v>546</v>
      </c>
    </row>
    <row r="292" spans="2:65" s="6" customFormat="1" ht="15.75" customHeight="1">
      <c r="B292" s="19"/>
      <c r="C292" s="134">
        <v>107</v>
      </c>
      <c r="D292" s="134" t="s">
        <v>238</v>
      </c>
      <c r="E292" s="135" t="s">
        <v>547</v>
      </c>
      <c r="F292" s="233" t="s">
        <v>548</v>
      </c>
      <c r="G292" s="232"/>
      <c r="H292" s="232"/>
      <c r="I292" s="232"/>
      <c r="J292" s="136" t="s">
        <v>326</v>
      </c>
      <c r="K292" s="177">
        <v>6</v>
      </c>
      <c r="L292" s="231"/>
      <c r="M292" s="232"/>
      <c r="N292" s="231">
        <f>ROUND($L$292*$K$292,2)</f>
        <v>0</v>
      </c>
      <c r="O292" s="211"/>
      <c r="P292" s="211"/>
      <c r="Q292" s="211"/>
      <c r="R292" s="20"/>
      <c r="T292" s="117"/>
      <c r="U292" s="26" t="s">
        <v>42</v>
      </c>
      <c r="V292" s="118">
        <v>0</v>
      </c>
      <c r="W292" s="118">
        <f>$V$292*$K$292</f>
        <v>0</v>
      </c>
      <c r="X292" s="118">
        <v>5E-05</v>
      </c>
      <c r="Y292" s="118">
        <f>$X$292*$K$292</f>
        <v>0.00030000000000000003</v>
      </c>
      <c r="Z292" s="118">
        <v>0</v>
      </c>
      <c r="AA292" s="119">
        <f>$Z$292*$K$292</f>
        <v>0</v>
      </c>
      <c r="AR292" s="6" t="s">
        <v>307</v>
      </c>
      <c r="AT292" s="6" t="s">
        <v>238</v>
      </c>
      <c r="AU292" s="6" t="s">
        <v>93</v>
      </c>
      <c r="AY292" s="6" t="s">
        <v>126</v>
      </c>
      <c r="BE292" s="120">
        <f>IF($U$292="základní",$N$292,0)</f>
        <v>0</v>
      </c>
      <c r="BF292" s="120">
        <f>IF($U$292="snížená",$N$292,0)</f>
        <v>0</v>
      </c>
      <c r="BG292" s="120">
        <f>IF($U$292="zákl. přenesená",$N$292,0)</f>
        <v>0</v>
      </c>
      <c r="BH292" s="120">
        <f>IF($U$292="sníž. přenesená",$N$292,0)</f>
        <v>0</v>
      </c>
      <c r="BI292" s="120">
        <f>IF($U$292="nulová",$N$292,0)</f>
        <v>0</v>
      </c>
      <c r="BJ292" s="6" t="s">
        <v>19</v>
      </c>
      <c r="BK292" s="120">
        <f>ROUND($L$292*$K$292,2)</f>
        <v>0</v>
      </c>
      <c r="BL292" s="6" t="s">
        <v>243</v>
      </c>
      <c r="BM292" s="6" t="s">
        <v>549</v>
      </c>
    </row>
    <row r="293" spans="2:65" s="6" customFormat="1" ht="15.75" customHeight="1">
      <c r="B293" s="19"/>
      <c r="C293" s="113">
        <v>108</v>
      </c>
      <c r="D293" s="113" t="s">
        <v>127</v>
      </c>
      <c r="E293" s="114" t="s">
        <v>550</v>
      </c>
      <c r="F293" s="210" t="s">
        <v>551</v>
      </c>
      <c r="G293" s="211"/>
      <c r="H293" s="211"/>
      <c r="I293" s="211"/>
      <c r="J293" s="115" t="s">
        <v>326</v>
      </c>
      <c r="K293" s="170">
        <v>9</v>
      </c>
      <c r="L293" s="212"/>
      <c r="M293" s="211"/>
      <c r="N293" s="212">
        <f>ROUND($L$293*$K$293,2)</f>
        <v>0</v>
      </c>
      <c r="O293" s="211"/>
      <c r="P293" s="211"/>
      <c r="Q293" s="211"/>
      <c r="R293" s="20"/>
      <c r="T293" s="117"/>
      <c r="U293" s="26" t="s">
        <v>42</v>
      </c>
      <c r="V293" s="118">
        <v>0.384</v>
      </c>
      <c r="W293" s="118">
        <f>$V$293*$K$293</f>
        <v>3.456</v>
      </c>
      <c r="X293" s="118">
        <v>0</v>
      </c>
      <c r="Y293" s="118">
        <f>$X$293*$K$293</f>
        <v>0</v>
      </c>
      <c r="Z293" s="118">
        <v>0</v>
      </c>
      <c r="AA293" s="119">
        <f>$Z$293*$K$293</f>
        <v>0</v>
      </c>
      <c r="AR293" s="6" t="s">
        <v>243</v>
      </c>
      <c r="AT293" s="6" t="s">
        <v>127</v>
      </c>
      <c r="AU293" s="6" t="s">
        <v>93</v>
      </c>
      <c r="AY293" s="6" t="s">
        <v>126</v>
      </c>
      <c r="BE293" s="120">
        <f>IF($U$293="základní",$N$293,0)</f>
        <v>0</v>
      </c>
      <c r="BF293" s="120">
        <f>IF($U$293="snížená",$N$293,0)</f>
        <v>0</v>
      </c>
      <c r="BG293" s="120">
        <f>IF($U$293="zákl. přenesená",$N$293,0)</f>
        <v>0</v>
      </c>
      <c r="BH293" s="120">
        <f>IF($U$293="sníž. přenesená",$N$293,0)</f>
        <v>0</v>
      </c>
      <c r="BI293" s="120">
        <f>IF($U$293="nulová",$N$293,0)</f>
        <v>0</v>
      </c>
      <c r="BJ293" s="6" t="s">
        <v>19</v>
      </c>
      <c r="BK293" s="120">
        <f>ROUND($L$293*$K$293,2)</f>
        <v>0</v>
      </c>
      <c r="BL293" s="6" t="s">
        <v>243</v>
      </c>
      <c r="BM293" s="6" t="s">
        <v>552</v>
      </c>
    </row>
    <row r="294" spans="2:65" s="6" customFormat="1" ht="27" customHeight="1">
      <c r="B294" s="19"/>
      <c r="C294" s="134">
        <v>109</v>
      </c>
      <c r="D294" s="134" t="s">
        <v>238</v>
      </c>
      <c r="E294" s="135" t="s">
        <v>553</v>
      </c>
      <c r="F294" s="233" t="s">
        <v>554</v>
      </c>
      <c r="G294" s="232"/>
      <c r="H294" s="232"/>
      <c r="I294" s="232"/>
      <c r="J294" s="136" t="s">
        <v>326</v>
      </c>
      <c r="K294" s="177">
        <v>9</v>
      </c>
      <c r="L294" s="231"/>
      <c r="M294" s="232"/>
      <c r="N294" s="231">
        <f>ROUND($L$294*$K$294,2)</f>
        <v>0</v>
      </c>
      <c r="O294" s="211"/>
      <c r="P294" s="211"/>
      <c r="Q294" s="211"/>
      <c r="R294" s="20"/>
      <c r="T294" s="117"/>
      <c r="U294" s="26" t="s">
        <v>42</v>
      </c>
      <c r="V294" s="118">
        <v>0</v>
      </c>
      <c r="W294" s="118">
        <f>$V$294*$K$294</f>
        <v>0</v>
      </c>
      <c r="X294" s="118">
        <v>0.0004</v>
      </c>
      <c r="Y294" s="118">
        <f>$X$294*$K$294</f>
        <v>0.0036000000000000003</v>
      </c>
      <c r="Z294" s="118">
        <v>0</v>
      </c>
      <c r="AA294" s="119">
        <f>$Z$294*$K$294</f>
        <v>0</v>
      </c>
      <c r="AR294" s="6" t="s">
        <v>307</v>
      </c>
      <c r="AT294" s="6" t="s">
        <v>238</v>
      </c>
      <c r="AU294" s="6" t="s">
        <v>93</v>
      </c>
      <c r="AY294" s="6" t="s">
        <v>126</v>
      </c>
      <c r="BE294" s="120">
        <f>IF($U$294="základní",$N$294,0)</f>
        <v>0</v>
      </c>
      <c r="BF294" s="120">
        <f>IF($U$294="snížená",$N$294,0)</f>
        <v>0</v>
      </c>
      <c r="BG294" s="120">
        <f>IF($U$294="zákl. přenesená",$N$294,0)</f>
        <v>0</v>
      </c>
      <c r="BH294" s="120">
        <f>IF($U$294="sníž. přenesená",$N$294,0)</f>
        <v>0</v>
      </c>
      <c r="BI294" s="120">
        <f>IF($U$294="nulová",$N$294,0)</f>
        <v>0</v>
      </c>
      <c r="BJ294" s="6" t="s">
        <v>19</v>
      </c>
      <c r="BK294" s="120">
        <f>ROUND($L$294*$K$294,2)</f>
        <v>0</v>
      </c>
      <c r="BL294" s="6" t="s">
        <v>243</v>
      </c>
      <c r="BM294" s="6" t="s">
        <v>555</v>
      </c>
    </row>
    <row r="295" spans="2:47" s="6" customFormat="1" ht="18.75" customHeight="1">
      <c r="B295" s="19"/>
      <c r="F295" s="230" t="s">
        <v>556</v>
      </c>
      <c r="G295" s="194"/>
      <c r="H295" s="194"/>
      <c r="I295" s="194"/>
      <c r="K295" s="158"/>
      <c r="R295" s="20"/>
      <c r="T295" s="54"/>
      <c r="AA295" s="55"/>
      <c r="AT295" s="6" t="s">
        <v>190</v>
      </c>
      <c r="AU295" s="6" t="s">
        <v>93</v>
      </c>
    </row>
    <row r="296" spans="2:63" s="103" customFormat="1" ht="30.75" customHeight="1">
      <c r="B296" s="104"/>
      <c r="D296" s="112" t="s">
        <v>173</v>
      </c>
      <c r="E296" s="112"/>
      <c r="F296" s="112"/>
      <c r="G296" s="112"/>
      <c r="H296" s="112"/>
      <c r="I296" s="112"/>
      <c r="J296" s="112"/>
      <c r="K296" s="169"/>
      <c r="L296" s="112"/>
      <c r="M296" s="112"/>
      <c r="N296" s="225">
        <f>BK296</f>
        <v>0</v>
      </c>
      <c r="O296" s="224"/>
      <c r="P296" s="224"/>
      <c r="Q296" s="224"/>
      <c r="R296" s="107"/>
      <c r="T296" s="108"/>
      <c r="W296" s="109">
        <f>SUM($W$297:$W$314)</f>
        <v>37.46000000000001</v>
      </c>
      <c r="Y296" s="109">
        <f>SUM($Y$297:$Y$314)</f>
        <v>0.050755</v>
      </c>
      <c r="AA296" s="110">
        <f>SUM($AA$297:$AA$314)</f>
        <v>0</v>
      </c>
      <c r="AR296" s="106" t="s">
        <v>93</v>
      </c>
      <c r="AT296" s="106" t="s">
        <v>76</v>
      </c>
      <c r="AU296" s="106" t="s">
        <v>19</v>
      </c>
      <c r="AY296" s="106" t="s">
        <v>126</v>
      </c>
      <c r="BK296" s="111">
        <f>SUM($BK$297:$BK$314)</f>
        <v>0</v>
      </c>
    </row>
    <row r="297" spans="2:65" s="6" customFormat="1" ht="27" customHeight="1">
      <c r="B297" s="19"/>
      <c r="C297" s="113">
        <v>110</v>
      </c>
      <c r="D297" s="113" t="s">
        <v>127</v>
      </c>
      <c r="E297" s="114" t="s">
        <v>763</v>
      </c>
      <c r="F297" s="210" t="s">
        <v>764</v>
      </c>
      <c r="G297" s="211"/>
      <c r="H297" s="211"/>
      <c r="I297" s="211"/>
      <c r="J297" s="115" t="s">
        <v>326</v>
      </c>
      <c r="K297" s="170">
        <v>37</v>
      </c>
      <c r="L297" s="212"/>
      <c r="M297" s="211"/>
      <c r="N297" s="212">
        <f>ROUND($L$297*$K$297,2)</f>
        <v>0</v>
      </c>
      <c r="O297" s="211"/>
      <c r="P297" s="211"/>
      <c r="Q297" s="211"/>
      <c r="R297" s="20"/>
      <c r="T297" s="117"/>
      <c r="U297" s="26" t="s">
        <v>42</v>
      </c>
      <c r="V297" s="118">
        <v>0.802</v>
      </c>
      <c r="W297" s="118">
        <f>$V$276*$K$276</f>
        <v>0</v>
      </c>
      <c r="X297" s="118">
        <v>0</v>
      </c>
      <c r="Y297" s="118">
        <f>$X$276*$K$276</f>
        <v>0</v>
      </c>
      <c r="Z297" s="118">
        <v>0</v>
      </c>
      <c r="AA297" s="119">
        <f>$Z$276*$K$276</f>
        <v>0</v>
      </c>
      <c r="AR297" s="6" t="s">
        <v>243</v>
      </c>
      <c r="AT297" s="6" t="s">
        <v>127</v>
      </c>
      <c r="AU297" s="6" t="s">
        <v>93</v>
      </c>
      <c r="AY297" s="6" t="s">
        <v>126</v>
      </c>
      <c r="BE297" s="120">
        <f>IF($U$276="základní",$N$276,0)</f>
        <v>0</v>
      </c>
      <c r="BF297" s="120">
        <f>IF($U$276="snížená",$N$276,0)</f>
        <v>0</v>
      </c>
      <c r="BG297" s="120">
        <f>IF($U$276="zákl. přenesená",$N$276,0)</f>
        <v>0</v>
      </c>
      <c r="BH297" s="120">
        <f>IF($U$276="sníž. přenesená",$N$276,0)</f>
        <v>0</v>
      </c>
      <c r="BI297" s="120">
        <f>IF($U$276="nulová",$N$276,0)</f>
        <v>0</v>
      </c>
      <c r="BJ297" s="6" t="s">
        <v>19</v>
      </c>
      <c r="BK297" s="120">
        <f>ROUND($L$297*$K$297,2)</f>
        <v>0</v>
      </c>
      <c r="BL297" s="6" t="s">
        <v>243</v>
      </c>
      <c r="BM297" s="6" t="s">
        <v>557</v>
      </c>
    </row>
    <row r="298" spans="2:65" s="6" customFormat="1" ht="15.75" customHeight="1">
      <c r="B298" s="19"/>
      <c r="C298" s="134">
        <v>111</v>
      </c>
      <c r="D298" s="134" t="s">
        <v>238</v>
      </c>
      <c r="E298" s="135" t="s">
        <v>558</v>
      </c>
      <c r="F298" s="233" t="s">
        <v>559</v>
      </c>
      <c r="G298" s="232"/>
      <c r="H298" s="232"/>
      <c r="I298" s="232"/>
      <c r="J298" s="136" t="s">
        <v>326</v>
      </c>
      <c r="K298" s="177">
        <v>33</v>
      </c>
      <c r="L298" s="231"/>
      <c r="M298" s="232"/>
      <c r="N298" s="231">
        <f>ROUND($L$298*$K$298,2)</f>
        <v>0</v>
      </c>
      <c r="O298" s="211"/>
      <c r="P298" s="211"/>
      <c r="Q298" s="211"/>
      <c r="R298" s="20"/>
      <c r="T298" s="117"/>
      <c r="U298" s="26" t="s">
        <v>42</v>
      </c>
      <c r="V298" s="118">
        <v>0</v>
      </c>
      <c r="W298" s="118">
        <f>$V$277*$K$277</f>
        <v>0</v>
      </c>
      <c r="X298" s="118">
        <v>0.0044</v>
      </c>
      <c r="Y298" s="118">
        <f>$X$277*$K$277</f>
        <v>0.0117</v>
      </c>
      <c r="Z298" s="118">
        <v>0</v>
      </c>
      <c r="AA298" s="119">
        <f>$Z$277*$K$277</f>
        <v>0</v>
      </c>
      <c r="AR298" s="6" t="s">
        <v>307</v>
      </c>
      <c r="AT298" s="6" t="s">
        <v>238</v>
      </c>
      <c r="AU298" s="6" t="s">
        <v>93</v>
      </c>
      <c r="AY298" s="6" t="s">
        <v>126</v>
      </c>
      <c r="BE298" s="120">
        <f>IF($U$277="základní",$N$277,0)</f>
        <v>0</v>
      </c>
      <c r="BF298" s="120">
        <f>IF($U$277="snížená",$N$277,0)</f>
        <v>0</v>
      </c>
      <c r="BG298" s="120">
        <f>IF($U$277="zákl. přenesená",$N$277,0)</f>
        <v>0</v>
      </c>
      <c r="BH298" s="120">
        <f>IF($U$277="sníž. přenesená",$N$277,0)</f>
        <v>0</v>
      </c>
      <c r="BI298" s="120">
        <f>IF($U$277="nulová",$N$277,0)</f>
        <v>0</v>
      </c>
      <c r="BJ298" s="6" t="s">
        <v>19</v>
      </c>
      <c r="BK298" s="120">
        <f>ROUND($L$298*$K$298,2)</f>
        <v>0</v>
      </c>
      <c r="BL298" s="6" t="s">
        <v>243</v>
      </c>
      <c r="BM298" s="6" t="s">
        <v>560</v>
      </c>
    </row>
    <row r="299" spans="2:47" s="6" customFormat="1" ht="18.75" customHeight="1">
      <c r="B299" s="19"/>
      <c r="F299" s="230" t="s">
        <v>561</v>
      </c>
      <c r="G299" s="194"/>
      <c r="H299" s="194"/>
      <c r="I299" s="194"/>
      <c r="K299" s="158"/>
      <c r="R299" s="20"/>
      <c r="T299" s="54"/>
      <c r="AA299" s="55"/>
      <c r="AT299" s="6" t="s">
        <v>190</v>
      </c>
      <c r="AU299" s="6" t="s">
        <v>93</v>
      </c>
    </row>
    <row r="300" spans="2:65" s="6" customFormat="1" ht="27" customHeight="1">
      <c r="B300" s="19"/>
      <c r="C300" s="134">
        <v>112</v>
      </c>
      <c r="D300" s="134" t="s">
        <v>238</v>
      </c>
      <c r="E300" s="135" t="s">
        <v>765</v>
      </c>
      <c r="F300" s="233" t="s">
        <v>766</v>
      </c>
      <c r="G300" s="232"/>
      <c r="H300" s="232"/>
      <c r="I300" s="232"/>
      <c r="J300" s="136" t="s">
        <v>326</v>
      </c>
      <c r="K300" s="177">
        <v>33</v>
      </c>
      <c r="L300" s="231"/>
      <c r="M300" s="232"/>
      <c r="N300" s="231">
        <f>ROUND($L$300*$K$300,2)</f>
        <v>0</v>
      </c>
      <c r="O300" s="211"/>
      <c r="P300" s="211"/>
      <c r="Q300" s="211"/>
      <c r="R300" s="20"/>
      <c r="T300" s="117"/>
      <c r="U300" s="26" t="s">
        <v>42</v>
      </c>
      <c r="V300" s="118">
        <v>0</v>
      </c>
      <c r="W300" s="118">
        <f>$V$279*$K$279</f>
        <v>0</v>
      </c>
      <c r="X300" s="118">
        <v>0.0044</v>
      </c>
      <c r="Y300" s="118">
        <f>$X$279*$K$279</f>
        <v>0.036855</v>
      </c>
      <c r="Z300" s="118">
        <v>0</v>
      </c>
      <c r="AA300" s="119">
        <f>$Z$279*$K$279</f>
        <v>0</v>
      </c>
      <c r="AR300" s="6" t="s">
        <v>307</v>
      </c>
      <c r="AT300" s="6" t="s">
        <v>238</v>
      </c>
      <c r="AU300" s="6" t="s">
        <v>93</v>
      </c>
      <c r="AY300" s="6" t="s">
        <v>126</v>
      </c>
      <c r="BE300" s="120">
        <f>IF($U$279="základní",$N$279,0)</f>
        <v>0</v>
      </c>
      <c r="BF300" s="120">
        <f>IF($U$279="snížená",$N$279,0)</f>
        <v>0</v>
      </c>
      <c r="BG300" s="120">
        <f>IF($U$279="zákl. přenesená",$N$279,0)</f>
        <v>0</v>
      </c>
      <c r="BH300" s="120">
        <f>IF($U$279="sníž. přenesená",$N$279,0)</f>
        <v>0</v>
      </c>
      <c r="BI300" s="120">
        <f>IF($U$279="nulová",$N$279,0)</f>
        <v>0</v>
      </c>
      <c r="BJ300" s="6" t="s">
        <v>19</v>
      </c>
      <c r="BK300" s="120">
        <f>ROUND($L$300*$K$300,2)</f>
        <v>0</v>
      </c>
      <c r="BL300" s="6" t="s">
        <v>243</v>
      </c>
      <c r="BM300" s="6" t="s">
        <v>785</v>
      </c>
    </row>
    <row r="301" spans="2:65" s="6" customFormat="1" ht="15.75" customHeight="1">
      <c r="B301" s="19"/>
      <c r="C301" s="134">
        <v>113</v>
      </c>
      <c r="D301" s="134" t="s">
        <v>238</v>
      </c>
      <c r="E301" s="135" t="s">
        <v>767</v>
      </c>
      <c r="F301" s="233" t="s">
        <v>768</v>
      </c>
      <c r="G301" s="232"/>
      <c r="H301" s="232"/>
      <c r="I301" s="232"/>
      <c r="J301" s="136" t="s">
        <v>326</v>
      </c>
      <c r="K301" s="177">
        <v>4</v>
      </c>
      <c r="L301" s="231"/>
      <c r="M301" s="232"/>
      <c r="N301" s="231">
        <f>ROUND($L$301*$K$301,2)</f>
        <v>0</v>
      </c>
      <c r="O301" s="211"/>
      <c r="P301" s="211"/>
      <c r="Q301" s="211"/>
      <c r="R301" s="20"/>
      <c r="T301" s="117"/>
      <c r="U301" s="26" t="s">
        <v>42</v>
      </c>
      <c r="V301" s="118">
        <v>0</v>
      </c>
      <c r="W301" s="118">
        <f>$V$280*$K$280</f>
        <v>0</v>
      </c>
      <c r="X301" s="118">
        <v>0.0044</v>
      </c>
      <c r="Y301" s="118">
        <f>$X$280*$K$280</f>
        <v>0</v>
      </c>
      <c r="Z301" s="118">
        <v>0</v>
      </c>
      <c r="AA301" s="119">
        <f>$Z$280*$K$280</f>
        <v>0</v>
      </c>
      <c r="AR301" s="6" t="s">
        <v>307</v>
      </c>
      <c r="AT301" s="6" t="s">
        <v>238</v>
      </c>
      <c r="AU301" s="6" t="s">
        <v>93</v>
      </c>
      <c r="AY301" s="6" t="s">
        <v>126</v>
      </c>
      <c r="BE301" s="120">
        <f>IF($U$280="základní",$N$280,0)</f>
        <v>0</v>
      </c>
      <c r="BF301" s="120">
        <f>IF($U$280="snížená",$N$280,0)</f>
        <v>0</v>
      </c>
      <c r="BG301" s="120">
        <f>IF($U$280="zákl. přenesená",$N$280,0)</f>
        <v>0</v>
      </c>
      <c r="BH301" s="120">
        <f>IF($U$280="sníž. přenesená",$N$280,0)</f>
        <v>0</v>
      </c>
      <c r="BI301" s="120">
        <f>IF($U$280="nulová",$N$280,0)</f>
        <v>0</v>
      </c>
      <c r="BJ301" s="6" t="s">
        <v>19</v>
      </c>
      <c r="BK301" s="120">
        <f>ROUND($L$301*$K$301,2)</f>
        <v>0</v>
      </c>
      <c r="BL301" s="6" t="s">
        <v>243</v>
      </c>
      <c r="BM301" s="6" t="s">
        <v>786</v>
      </c>
    </row>
    <row r="302" spans="2:47" s="6" customFormat="1" ht="15.75" customHeight="1">
      <c r="B302" s="19"/>
      <c r="F302" s="230" t="s">
        <v>769</v>
      </c>
      <c r="G302" s="194"/>
      <c r="H302" s="194"/>
      <c r="I302" s="194"/>
      <c r="K302" s="158"/>
      <c r="R302" s="20"/>
      <c r="T302" s="54"/>
      <c r="AA302" s="55"/>
      <c r="AT302" s="6" t="s">
        <v>190</v>
      </c>
      <c r="AU302" s="6" t="s">
        <v>93</v>
      </c>
    </row>
    <row r="303" spans="2:65" s="6" customFormat="1" ht="15.75" customHeight="1">
      <c r="B303" s="19"/>
      <c r="C303" s="134">
        <v>114</v>
      </c>
      <c r="D303" s="134" t="s">
        <v>238</v>
      </c>
      <c r="E303" s="135" t="s">
        <v>770</v>
      </c>
      <c r="F303" s="233" t="s">
        <v>771</v>
      </c>
      <c r="G303" s="232"/>
      <c r="H303" s="232"/>
      <c r="I303" s="232"/>
      <c r="J303" s="136" t="s">
        <v>326</v>
      </c>
      <c r="K303" s="177">
        <v>4</v>
      </c>
      <c r="L303" s="231"/>
      <c r="M303" s="232"/>
      <c r="N303" s="231">
        <f>ROUND($L$303*$K$303,2)</f>
        <v>0</v>
      </c>
      <c r="O303" s="211"/>
      <c r="P303" s="211"/>
      <c r="Q303" s="211"/>
      <c r="R303" s="20"/>
      <c r="T303" s="117"/>
      <c r="U303" s="26" t="s">
        <v>42</v>
      </c>
      <c r="V303" s="118">
        <v>0</v>
      </c>
      <c r="W303" s="118">
        <f>$V$282*$K$282</f>
        <v>0</v>
      </c>
      <c r="X303" s="118">
        <v>0.0044</v>
      </c>
      <c r="Y303" s="118">
        <f>$X$282*$K$282</f>
        <v>0</v>
      </c>
      <c r="Z303" s="118">
        <v>0</v>
      </c>
      <c r="AA303" s="119">
        <f>$Z$282*$K$282</f>
        <v>0</v>
      </c>
      <c r="AR303" s="6" t="s">
        <v>307</v>
      </c>
      <c r="AT303" s="6" t="s">
        <v>238</v>
      </c>
      <c r="AU303" s="6" t="s">
        <v>93</v>
      </c>
      <c r="AY303" s="6" t="s">
        <v>126</v>
      </c>
      <c r="BE303" s="120">
        <f>IF($U$282="základní",$N$282,0)</f>
        <v>0</v>
      </c>
      <c r="BF303" s="120">
        <f>IF($U$282="snížená",$N$282,0)</f>
        <v>0</v>
      </c>
      <c r="BG303" s="120">
        <f>IF($U$282="zákl. přenesená",$N$282,0)</f>
        <v>0</v>
      </c>
      <c r="BH303" s="120">
        <f>IF($U$282="sníž. přenesená",$N$282,0)</f>
        <v>0</v>
      </c>
      <c r="BI303" s="120">
        <f>IF($U$282="nulová",$N$282,0)</f>
        <v>0</v>
      </c>
      <c r="BJ303" s="6" t="s">
        <v>19</v>
      </c>
      <c r="BK303" s="120">
        <f>ROUND($L$303*$K$303,2)</f>
        <v>0</v>
      </c>
      <c r="BL303" s="6" t="s">
        <v>243</v>
      </c>
      <c r="BM303" s="6" t="s">
        <v>787</v>
      </c>
    </row>
    <row r="304" spans="2:65" s="6" customFormat="1" ht="22.5" customHeight="1">
      <c r="B304" s="19"/>
      <c r="C304" s="113">
        <v>115</v>
      </c>
      <c r="D304" s="113" t="s">
        <v>127</v>
      </c>
      <c r="E304" s="114" t="s">
        <v>772</v>
      </c>
      <c r="F304" s="210" t="s">
        <v>773</v>
      </c>
      <c r="G304" s="211"/>
      <c r="H304" s="211"/>
      <c r="I304" s="211"/>
      <c r="J304" s="115" t="s">
        <v>326</v>
      </c>
      <c r="K304" s="170">
        <v>32</v>
      </c>
      <c r="L304" s="212"/>
      <c r="M304" s="211"/>
      <c r="N304" s="212">
        <f>ROUND($L$304*$K$304,2)</f>
        <v>0</v>
      </c>
      <c r="O304" s="211"/>
      <c r="P304" s="211"/>
      <c r="Q304" s="211"/>
      <c r="R304" s="20"/>
      <c r="T304" s="117"/>
      <c r="U304" s="26" t="s">
        <v>42</v>
      </c>
      <c r="V304" s="118">
        <v>0.864</v>
      </c>
      <c r="W304" s="118">
        <f>$V$283*$K$283</f>
        <v>0</v>
      </c>
      <c r="X304" s="118">
        <v>0</v>
      </c>
      <c r="Y304" s="118">
        <f>$X$283*$K$283</f>
        <v>0</v>
      </c>
      <c r="Z304" s="118">
        <v>0</v>
      </c>
      <c r="AA304" s="119">
        <f>$Z$283*$K$283</f>
        <v>0</v>
      </c>
      <c r="AR304" s="6" t="s">
        <v>243</v>
      </c>
      <c r="AT304" s="6" t="s">
        <v>127</v>
      </c>
      <c r="AU304" s="6" t="s">
        <v>93</v>
      </c>
      <c r="AY304" s="6" t="s">
        <v>126</v>
      </c>
      <c r="BE304" s="120">
        <f>IF($U$283="základní",$N$283,0)</f>
        <v>0</v>
      </c>
      <c r="BF304" s="120">
        <f>IF($U$283="snížená",$N$283,0)</f>
        <v>0</v>
      </c>
      <c r="BG304" s="120">
        <f>IF($U$283="zákl. přenesená",$N$283,0)</f>
        <v>0</v>
      </c>
      <c r="BH304" s="120">
        <f>IF($U$283="sníž. přenesená",$N$283,0)</f>
        <v>0</v>
      </c>
      <c r="BI304" s="120">
        <f>IF($U$283="nulová",$N$283,0)</f>
        <v>0</v>
      </c>
      <c r="BJ304" s="6" t="s">
        <v>19</v>
      </c>
      <c r="BK304" s="120">
        <f>ROUND($L$304*$K$304,2)</f>
        <v>0</v>
      </c>
      <c r="BL304" s="6" t="s">
        <v>243</v>
      </c>
      <c r="BM304" s="6" t="s">
        <v>562</v>
      </c>
    </row>
    <row r="305" spans="2:65" s="6" customFormat="1" ht="15.75" customHeight="1">
      <c r="B305" s="19"/>
      <c r="C305" s="134">
        <v>116</v>
      </c>
      <c r="D305" s="134" t="s">
        <v>238</v>
      </c>
      <c r="E305" s="135" t="s">
        <v>563</v>
      </c>
      <c r="F305" s="233" t="s">
        <v>564</v>
      </c>
      <c r="G305" s="232"/>
      <c r="H305" s="232"/>
      <c r="I305" s="232"/>
      <c r="J305" s="136" t="s">
        <v>326</v>
      </c>
      <c r="K305" s="177">
        <v>32</v>
      </c>
      <c r="L305" s="231"/>
      <c r="M305" s="232"/>
      <c r="N305" s="231">
        <f>ROUND($L$305*$K$305,2)</f>
        <v>0</v>
      </c>
      <c r="O305" s="211"/>
      <c r="P305" s="211"/>
      <c r="Q305" s="211"/>
      <c r="R305" s="20"/>
      <c r="T305" s="117"/>
      <c r="U305" s="26" t="s">
        <v>42</v>
      </c>
      <c r="V305" s="118">
        <v>0</v>
      </c>
      <c r="W305" s="118">
        <f>$V$284*$K$284</f>
        <v>30.734</v>
      </c>
      <c r="X305" s="118">
        <v>0.0065</v>
      </c>
      <c r="Y305" s="118">
        <f>$X$284*$K$284</f>
        <v>0</v>
      </c>
      <c r="Z305" s="118">
        <v>0</v>
      </c>
      <c r="AA305" s="119">
        <f>$Z$284*$K$284</f>
        <v>0</v>
      </c>
      <c r="AR305" s="6" t="s">
        <v>307</v>
      </c>
      <c r="AT305" s="6" t="s">
        <v>238</v>
      </c>
      <c r="AU305" s="6" t="s">
        <v>93</v>
      </c>
      <c r="AY305" s="6" t="s">
        <v>126</v>
      </c>
      <c r="BE305" s="120">
        <f>IF($U$284="základní",$N$284,0)</f>
        <v>0</v>
      </c>
      <c r="BF305" s="120">
        <f>IF($U$284="snížená",$N$284,0)</f>
        <v>0</v>
      </c>
      <c r="BG305" s="120">
        <f>IF($U$284="zákl. přenesená",$N$284,0)</f>
        <v>0</v>
      </c>
      <c r="BH305" s="120">
        <f>IF($U$284="sníž. přenesená",$N$284,0)</f>
        <v>0</v>
      </c>
      <c r="BI305" s="120">
        <f>IF($U$284="nulová",$N$284,0)</f>
        <v>0</v>
      </c>
      <c r="BJ305" s="6" t="s">
        <v>19</v>
      </c>
      <c r="BK305" s="120">
        <f>ROUND($L$305*$K$305,2)</f>
        <v>0</v>
      </c>
      <c r="BL305" s="6" t="s">
        <v>243</v>
      </c>
      <c r="BM305" s="6" t="s">
        <v>565</v>
      </c>
    </row>
    <row r="306" spans="2:47" s="6" customFormat="1" ht="15.75" customHeight="1">
      <c r="B306" s="19"/>
      <c r="F306" s="230" t="s">
        <v>566</v>
      </c>
      <c r="G306" s="194"/>
      <c r="H306" s="194"/>
      <c r="I306" s="194"/>
      <c r="K306" s="158"/>
      <c r="R306" s="20"/>
      <c r="T306" s="54"/>
      <c r="AA306" s="55"/>
      <c r="AT306" s="6" t="s">
        <v>190</v>
      </c>
      <c r="AU306" s="6" t="s">
        <v>93</v>
      </c>
    </row>
    <row r="307" spans="2:65" s="6" customFormat="1" ht="15.75" customHeight="1">
      <c r="B307" s="19"/>
      <c r="C307" s="134">
        <v>117</v>
      </c>
      <c r="D307" s="134" t="s">
        <v>238</v>
      </c>
      <c r="E307" s="135" t="s">
        <v>774</v>
      </c>
      <c r="F307" s="233" t="s">
        <v>775</v>
      </c>
      <c r="G307" s="232"/>
      <c r="H307" s="232"/>
      <c r="I307" s="232"/>
      <c r="J307" s="136" t="s">
        <v>326</v>
      </c>
      <c r="K307" s="177">
        <v>64</v>
      </c>
      <c r="L307" s="231"/>
      <c r="M307" s="232"/>
      <c r="N307" s="231">
        <f>ROUND($L$307*$K$307,2)</f>
        <v>0</v>
      </c>
      <c r="O307" s="211"/>
      <c r="P307" s="211"/>
      <c r="Q307" s="211"/>
      <c r="R307" s="20"/>
      <c r="T307" s="117"/>
      <c r="U307" s="26" t="s">
        <v>42</v>
      </c>
      <c r="V307" s="118">
        <v>0</v>
      </c>
      <c r="W307" s="118">
        <f>$V$286*$K$286</f>
        <v>0</v>
      </c>
      <c r="X307" s="118">
        <v>0.0065</v>
      </c>
      <c r="Y307" s="118">
        <f>$X$286*$K$286</f>
        <v>0</v>
      </c>
      <c r="Z307" s="118">
        <v>0</v>
      </c>
      <c r="AA307" s="119">
        <f>$Z$286*$K$286</f>
        <v>0</v>
      </c>
      <c r="AR307" s="6" t="s">
        <v>307</v>
      </c>
      <c r="AT307" s="6" t="s">
        <v>238</v>
      </c>
      <c r="AU307" s="6" t="s">
        <v>93</v>
      </c>
      <c r="AY307" s="6" t="s">
        <v>126</v>
      </c>
      <c r="BE307" s="120">
        <f>IF($U$286="základní",$N$286,0)</f>
        <v>0</v>
      </c>
      <c r="BF307" s="120">
        <f>IF($U$286="snížená",$N$286,0)</f>
        <v>0</v>
      </c>
      <c r="BG307" s="120">
        <f>IF($U$286="zákl. přenesená",$N$286,0)</f>
        <v>0</v>
      </c>
      <c r="BH307" s="120">
        <f>IF($U$286="sníž. přenesená",$N$286,0)</f>
        <v>0</v>
      </c>
      <c r="BI307" s="120">
        <f>IF($U$286="nulová",$N$286,0)</f>
        <v>0</v>
      </c>
      <c r="BJ307" s="6" t="s">
        <v>19</v>
      </c>
      <c r="BK307" s="120">
        <f>ROUND($L$307*$K$307,2)</f>
        <v>0</v>
      </c>
      <c r="BL307" s="6" t="s">
        <v>243</v>
      </c>
      <c r="BM307" s="6" t="s">
        <v>788</v>
      </c>
    </row>
    <row r="308" spans="2:47" s="6" customFormat="1" ht="15.75" customHeight="1">
      <c r="B308" s="19"/>
      <c r="F308" s="230" t="s">
        <v>566</v>
      </c>
      <c r="G308" s="194"/>
      <c r="H308" s="194"/>
      <c r="I308" s="194"/>
      <c r="K308" s="158"/>
      <c r="R308" s="20"/>
      <c r="T308" s="54"/>
      <c r="AA308" s="55"/>
      <c r="AT308" s="6" t="s">
        <v>190</v>
      </c>
      <c r="AU308" s="6" t="s">
        <v>93</v>
      </c>
    </row>
    <row r="309" spans="2:65" s="6" customFormat="1" ht="22.5" customHeight="1">
      <c r="B309" s="19"/>
      <c r="C309" s="113">
        <v>118</v>
      </c>
      <c r="D309" s="113" t="s">
        <v>127</v>
      </c>
      <c r="E309" s="114" t="s">
        <v>776</v>
      </c>
      <c r="F309" s="210" t="s">
        <v>777</v>
      </c>
      <c r="G309" s="211"/>
      <c r="H309" s="211"/>
      <c r="I309" s="211"/>
      <c r="J309" s="115" t="s">
        <v>326</v>
      </c>
      <c r="K309" s="170">
        <v>3</v>
      </c>
      <c r="L309" s="212"/>
      <c r="M309" s="211"/>
      <c r="N309" s="212">
        <f>ROUND($L$309*$K$309,2)</f>
        <v>0</v>
      </c>
      <c r="O309" s="211"/>
      <c r="P309" s="211"/>
      <c r="Q309" s="211"/>
      <c r="R309" s="20"/>
      <c r="T309" s="117"/>
      <c r="U309" s="26" t="s">
        <v>42</v>
      </c>
      <c r="V309" s="118">
        <v>1.034</v>
      </c>
      <c r="W309" s="118">
        <f>$V$288*$K$288</f>
        <v>0</v>
      </c>
      <c r="X309" s="118">
        <v>0</v>
      </c>
      <c r="Y309" s="118">
        <f>$X$288*$K$288</f>
        <v>0.0019</v>
      </c>
      <c r="Z309" s="118">
        <v>0</v>
      </c>
      <c r="AA309" s="119">
        <f>$Z$288*$K$288</f>
        <v>0</v>
      </c>
      <c r="AR309" s="6" t="s">
        <v>243</v>
      </c>
      <c r="AT309" s="6" t="s">
        <v>127</v>
      </c>
      <c r="AU309" s="6" t="s">
        <v>93</v>
      </c>
      <c r="AY309" s="6" t="s">
        <v>126</v>
      </c>
      <c r="BE309" s="120">
        <f>IF($U$288="základní",$N$288,0)</f>
        <v>0</v>
      </c>
      <c r="BF309" s="120">
        <f>IF($U$288="snížená",$N$288,0)</f>
        <v>0</v>
      </c>
      <c r="BG309" s="120">
        <f>IF($U$288="zákl. přenesená",$N$288,0)</f>
        <v>0</v>
      </c>
      <c r="BH309" s="120">
        <f>IF($U$288="sníž. přenesená",$N$288,0)</f>
        <v>0</v>
      </c>
      <c r="BI309" s="120">
        <f>IF($U$288="nulová",$N$288,0)</f>
        <v>0</v>
      </c>
      <c r="BJ309" s="6" t="s">
        <v>19</v>
      </c>
      <c r="BK309" s="120">
        <f>ROUND($L$309*$K$309,2)</f>
        <v>0</v>
      </c>
      <c r="BL309" s="6" t="s">
        <v>243</v>
      </c>
      <c r="BM309" s="6" t="s">
        <v>789</v>
      </c>
    </row>
    <row r="310" spans="2:65" s="6" customFormat="1" ht="15.75" customHeight="1">
      <c r="B310" s="19"/>
      <c r="C310" s="134">
        <v>119</v>
      </c>
      <c r="D310" s="134" t="s">
        <v>238</v>
      </c>
      <c r="E310" s="135" t="s">
        <v>778</v>
      </c>
      <c r="F310" s="233" t="s">
        <v>779</v>
      </c>
      <c r="G310" s="232"/>
      <c r="H310" s="232"/>
      <c r="I310" s="232"/>
      <c r="J310" s="136" t="s">
        <v>326</v>
      </c>
      <c r="K310" s="177">
        <v>3</v>
      </c>
      <c r="L310" s="231"/>
      <c r="M310" s="232"/>
      <c r="N310" s="231">
        <f>ROUND($L$310*$K$310,2)</f>
        <v>0</v>
      </c>
      <c r="O310" s="211"/>
      <c r="P310" s="211"/>
      <c r="Q310" s="211"/>
      <c r="R310" s="20"/>
      <c r="T310" s="117"/>
      <c r="U310" s="26" t="s">
        <v>42</v>
      </c>
      <c r="V310" s="118">
        <v>0</v>
      </c>
      <c r="W310" s="118">
        <f>$V$289*$K$289</f>
        <v>1.308</v>
      </c>
      <c r="X310" s="118">
        <v>0.007</v>
      </c>
      <c r="Y310" s="118">
        <f>$X$289*$K$289</f>
        <v>0</v>
      </c>
      <c r="Z310" s="118">
        <v>0</v>
      </c>
      <c r="AA310" s="119">
        <f>$Z$289*$K$289</f>
        <v>0</v>
      </c>
      <c r="AR310" s="6" t="s">
        <v>307</v>
      </c>
      <c r="AT310" s="6" t="s">
        <v>238</v>
      </c>
      <c r="AU310" s="6" t="s">
        <v>93</v>
      </c>
      <c r="AY310" s="6" t="s">
        <v>126</v>
      </c>
      <c r="BE310" s="120">
        <f>IF($U$289="základní",$N$289,0)</f>
        <v>0</v>
      </c>
      <c r="BF310" s="120">
        <f>IF($U$289="snížená",$N$289,0)</f>
        <v>0</v>
      </c>
      <c r="BG310" s="120">
        <f>IF($U$289="zákl. přenesená",$N$289,0)</f>
        <v>0</v>
      </c>
      <c r="BH310" s="120">
        <f>IF($U$289="sníž. přenesená",$N$289,0)</f>
        <v>0</v>
      </c>
      <c r="BI310" s="120">
        <f>IF($U$289="nulová",$N$289,0)</f>
        <v>0</v>
      </c>
      <c r="BJ310" s="6" t="s">
        <v>19</v>
      </c>
      <c r="BK310" s="120">
        <f>ROUND($L$310*$K$310,2)</f>
        <v>0</v>
      </c>
      <c r="BL310" s="6" t="s">
        <v>243</v>
      </c>
      <c r="BM310" s="6" t="s">
        <v>790</v>
      </c>
    </row>
    <row r="311" spans="2:47" s="6" customFormat="1" ht="15.75" customHeight="1">
      <c r="B311" s="19"/>
      <c r="F311" s="230" t="s">
        <v>780</v>
      </c>
      <c r="G311" s="194"/>
      <c r="H311" s="194"/>
      <c r="I311" s="194"/>
      <c r="K311" s="158"/>
      <c r="R311" s="20"/>
      <c r="T311" s="54"/>
      <c r="AA311" s="55"/>
      <c r="AT311" s="6" t="s">
        <v>190</v>
      </c>
      <c r="AU311" s="6" t="s">
        <v>93</v>
      </c>
    </row>
    <row r="312" spans="2:65" s="6" customFormat="1" ht="30.75" customHeight="1">
      <c r="B312" s="19"/>
      <c r="C312" s="134">
        <v>120</v>
      </c>
      <c r="D312" s="134" t="s">
        <v>238</v>
      </c>
      <c r="E312" s="135" t="s">
        <v>781</v>
      </c>
      <c r="F312" s="233" t="s">
        <v>782</v>
      </c>
      <c r="G312" s="232"/>
      <c r="H312" s="232"/>
      <c r="I312" s="232"/>
      <c r="J312" s="136" t="s">
        <v>326</v>
      </c>
      <c r="K312" s="177">
        <v>6</v>
      </c>
      <c r="L312" s="231"/>
      <c r="M312" s="232"/>
      <c r="N312" s="231">
        <f>ROUND($L$312*$K$312,2)</f>
        <v>0</v>
      </c>
      <c r="O312" s="211"/>
      <c r="P312" s="211"/>
      <c r="Q312" s="211"/>
      <c r="R312" s="20"/>
      <c r="T312" s="117"/>
      <c r="U312" s="26" t="s">
        <v>42</v>
      </c>
      <c r="V312" s="118">
        <v>0</v>
      </c>
      <c r="W312" s="118">
        <f>$V$291*$K$291</f>
        <v>1.9620000000000002</v>
      </c>
      <c r="X312" s="118">
        <v>0.007</v>
      </c>
      <c r="Y312" s="118">
        <f>$X$291*$K$291</f>
        <v>0</v>
      </c>
      <c r="Z312" s="118">
        <v>0</v>
      </c>
      <c r="AA312" s="119">
        <f>$Z$291*$K$291</f>
        <v>0</v>
      </c>
      <c r="AR312" s="6" t="s">
        <v>307</v>
      </c>
      <c r="AT312" s="6" t="s">
        <v>238</v>
      </c>
      <c r="AU312" s="6" t="s">
        <v>93</v>
      </c>
      <c r="AY312" s="6" t="s">
        <v>126</v>
      </c>
      <c r="BE312" s="120">
        <f>IF($U$291="základní",$N$291,0)</f>
        <v>0</v>
      </c>
      <c r="BF312" s="120">
        <f>IF($U$291="snížená",$N$291,0)</f>
        <v>0</v>
      </c>
      <c r="BG312" s="120">
        <f>IF($U$291="zákl. přenesená",$N$291,0)</f>
        <v>0</v>
      </c>
      <c r="BH312" s="120">
        <f>IF($U$291="sníž. přenesená",$N$291,0)</f>
        <v>0</v>
      </c>
      <c r="BI312" s="120">
        <f>IF($U$291="nulová",$N$291,0)</f>
        <v>0</v>
      </c>
      <c r="BJ312" s="6" t="s">
        <v>19</v>
      </c>
      <c r="BK312" s="120">
        <f>ROUND($L$312*$K$312,2)</f>
        <v>0</v>
      </c>
      <c r="BL312" s="6" t="s">
        <v>243</v>
      </c>
      <c r="BM312" s="6" t="s">
        <v>791</v>
      </c>
    </row>
    <row r="313" spans="2:65" s="6" customFormat="1" ht="27" customHeight="1">
      <c r="B313" s="19"/>
      <c r="C313" s="113">
        <v>121</v>
      </c>
      <c r="D313" s="113" t="s">
        <v>127</v>
      </c>
      <c r="E313" s="114" t="s">
        <v>567</v>
      </c>
      <c r="F313" s="210" t="s">
        <v>783</v>
      </c>
      <c r="G313" s="211"/>
      <c r="H313" s="211"/>
      <c r="I313" s="211"/>
      <c r="J313" s="115" t="s">
        <v>326</v>
      </c>
      <c r="K313" s="170">
        <v>19</v>
      </c>
      <c r="L313" s="212"/>
      <c r="M313" s="211"/>
      <c r="N313" s="212">
        <f>ROUND($L$313*$K$313,2)</f>
        <v>0</v>
      </c>
      <c r="O313" s="211"/>
      <c r="P313" s="211"/>
      <c r="Q313" s="211"/>
      <c r="R313" s="20"/>
      <c r="T313" s="117"/>
      <c r="U313" s="26" t="s">
        <v>42</v>
      </c>
      <c r="V313" s="118">
        <v>0.85</v>
      </c>
      <c r="W313" s="118">
        <f>$V$292*$K$292</f>
        <v>0</v>
      </c>
      <c r="X313" s="118">
        <v>0</v>
      </c>
      <c r="Y313" s="118">
        <f>$X$292*$K$292</f>
        <v>0.00030000000000000003</v>
      </c>
      <c r="Z313" s="118">
        <v>0</v>
      </c>
      <c r="AA313" s="119">
        <f>$Z$292*$K$292</f>
        <v>0</v>
      </c>
      <c r="AR313" s="6" t="s">
        <v>243</v>
      </c>
      <c r="AT313" s="6" t="s">
        <v>127</v>
      </c>
      <c r="AU313" s="6" t="s">
        <v>93</v>
      </c>
      <c r="AY313" s="6" t="s">
        <v>126</v>
      </c>
      <c r="BE313" s="120">
        <f>IF($U$292="základní",$N$292,0)</f>
        <v>0</v>
      </c>
      <c r="BF313" s="120">
        <f>IF($U$292="snížená",$N$292,0)</f>
        <v>0</v>
      </c>
      <c r="BG313" s="120">
        <f>IF($U$292="zákl. přenesená",$N$292,0)</f>
        <v>0</v>
      </c>
      <c r="BH313" s="120">
        <f>IF($U$292="sníž. přenesená",$N$292,0)</f>
        <v>0</v>
      </c>
      <c r="BI313" s="120">
        <f>IF($U$292="nulová",$N$292,0)</f>
        <v>0</v>
      </c>
      <c r="BJ313" s="6" t="s">
        <v>19</v>
      </c>
      <c r="BK313" s="120">
        <f>ROUND($L$313*$K$313,2)</f>
        <v>0</v>
      </c>
      <c r="BL313" s="6" t="s">
        <v>243</v>
      </c>
      <c r="BM313" s="6" t="s">
        <v>568</v>
      </c>
    </row>
    <row r="314" spans="2:65" s="6" customFormat="1" ht="15.75" customHeight="1">
      <c r="B314" s="19"/>
      <c r="C314" s="134">
        <v>122</v>
      </c>
      <c r="D314" s="134" t="s">
        <v>238</v>
      </c>
      <c r="E314" s="135" t="s">
        <v>784</v>
      </c>
      <c r="F314" s="233" t="s">
        <v>569</v>
      </c>
      <c r="G314" s="232"/>
      <c r="H314" s="232"/>
      <c r="I314" s="232"/>
      <c r="J314" s="136" t="s">
        <v>326</v>
      </c>
      <c r="K314" s="177">
        <v>19</v>
      </c>
      <c r="L314" s="231"/>
      <c r="M314" s="232"/>
      <c r="N314" s="231">
        <f>ROUND($L$314*$K$314,2)</f>
        <v>0</v>
      </c>
      <c r="O314" s="211"/>
      <c r="P314" s="211"/>
      <c r="Q314" s="211"/>
      <c r="R314" s="20"/>
      <c r="T314" s="117"/>
      <c r="U314" s="26" t="s">
        <v>42</v>
      </c>
      <c r="V314" s="118">
        <v>0</v>
      </c>
      <c r="W314" s="118">
        <f>$V$293*$K$293</f>
        <v>3.456</v>
      </c>
      <c r="X314" s="118">
        <v>0.0046</v>
      </c>
      <c r="Y314" s="118">
        <f>$X$293*$K$293</f>
        <v>0</v>
      </c>
      <c r="Z314" s="118">
        <v>0</v>
      </c>
      <c r="AA314" s="119">
        <f>$Z$293*$K$293</f>
        <v>0</v>
      </c>
      <c r="AR314" s="6" t="s">
        <v>307</v>
      </c>
      <c r="AT314" s="6" t="s">
        <v>238</v>
      </c>
      <c r="AU314" s="6" t="s">
        <v>93</v>
      </c>
      <c r="AY314" s="6" t="s">
        <v>126</v>
      </c>
      <c r="BE314" s="120">
        <f>IF($U$293="základní",$N$293,0)</f>
        <v>0</v>
      </c>
      <c r="BF314" s="120">
        <f>IF($U$293="snížená",$N$293,0)</f>
        <v>0</v>
      </c>
      <c r="BG314" s="120">
        <f>IF($U$293="zákl. přenesená",$N$293,0)</f>
        <v>0</v>
      </c>
      <c r="BH314" s="120">
        <f>IF($U$293="sníž. přenesená",$N$293,0)</f>
        <v>0</v>
      </c>
      <c r="BI314" s="120">
        <f>IF($U$293="nulová",$N$293,0)</f>
        <v>0</v>
      </c>
      <c r="BJ314" s="6" t="s">
        <v>19</v>
      </c>
      <c r="BK314" s="120">
        <f>ROUND($L$314*$K$314,2)</f>
        <v>0</v>
      </c>
      <c r="BL314" s="6" t="s">
        <v>243</v>
      </c>
      <c r="BM314" s="6" t="s">
        <v>570</v>
      </c>
    </row>
    <row r="315" spans="2:63" s="103" customFormat="1" ht="30.75" customHeight="1">
      <c r="B315" s="104"/>
      <c r="D315" s="112" t="s">
        <v>174</v>
      </c>
      <c r="E315" s="112"/>
      <c r="F315" s="112"/>
      <c r="G315" s="112"/>
      <c r="H315" s="112"/>
      <c r="I315" s="112"/>
      <c r="J315" s="112"/>
      <c r="K315" s="169"/>
      <c r="L315" s="112"/>
      <c r="M315" s="112"/>
      <c r="N315" s="225">
        <f>$BK$315</f>
        <v>0</v>
      </c>
      <c r="O315" s="224"/>
      <c r="P315" s="224"/>
      <c r="Q315" s="224"/>
      <c r="R315" s="107"/>
      <c r="T315" s="108"/>
      <c r="W315" s="109">
        <f>SUM($W$316:$W$330)</f>
        <v>44.28</v>
      </c>
      <c r="Y315" s="109">
        <f>SUM($Y$316:$Y$330)</f>
        <v>0.01962</v>
      </c>
      <c r="AA315" s="110">
        <f>SUM($AA$316:$AA$330)</f>
        <v>1.1222</v>
      </c>
      <c r="AR315" s="106" t="s">
        <v>93</v>
      </c>
      <c r="AT315" s="106" t="s">
        <v>76</v>
      </c>
      <c r="AU315" s="106" t="s">
        <v>19</v>
      </c>
      <c r="AY315" s="106" t="s">
        <v>126</v>
      </c>
      <c r="BK315" s="111">
        <f>SUM($BK$316:$BK$330)</f>
        <v>0</v>
      </c>
    </row>
    <row r="316" spans="2:65" s="6" customFormat="1" ht="27" customHeight="1">
      <c r="B316" s="19"/>
      <c r="C316" s="113">
        <v>123</v>
      </c>
      <c r="D316" s="113" t="s">
        <v>127</v>
      </c>
      <c r="E316" s="114" t="s">
        <v>571</v>
      </c>
      <c r="F316" s="210" t="s">
        <v>572</v>
      </c>
      <c r="G316" s="211"/>
      <c r="H316" s="211"/>
      <c r="I316" s="211"/>
      <c r="J316" s="115" t="s">
        <v>326</v>
      </c>
      <c r="K316" s="170">
        <v>18</v>
      </c>
      <c r="L316" s="212"/>
      <c r="M316" s="211"/>
      <c r="N316" s="212">
        <f>ROUND($L$316*$K$316,2)</f>
        <v>0</v>
      </c>
      <c r="O316" s="211"/>
      <c r="P316" s="211"/>
      <c r="Q316" s="211"/>
      <c r="R316" s="20"/>
      <c r="T316" s="117"/>
      <c r="U316" s="26" t="s">
        <v>42</v>
      </c>
      <c r="V316" s="118">
        <v>0.16</v>
      </c>
      <c r="W316" s="118">
        <f>$V$316*$K$316</f>
        <v>2.88</v>
      </c>
      <c r="X316" s="118">
        <v>0</v>
      </c>
      <c r="Y316" s="118">
        <f>$X$316*$K$316</f>
        <v>0</v>
      </c>
      <c r="Z316" s="118">
        <v>0.006</v>
      </c>
      <c r="AA316" s="119">
        <f>$Z$316*$K$316</f>
        <v>0.108</v>
      </c>
      <c r="AR316" s="6" t="s">
        <v>243</v>
      </c>
      <c r="AT316" s="6" t="s">
        <v>127</v>
      </c>
      <c r="AU316" s="6" t="s">
        <v>93</v>
      </c>
      <c r="AY316" s="6" t="s">
        <v>126</v>
      </c>
      <c r="BE316" s="120">
        <f>IF($U$316="základní",$N$316,0)</f>
        <v>0</v>
      </c>
      <c r="BF316" s="120">
        <f>IF($U$316="snížená",$N$316,0)</f>
        <v>0</v>
      </c>
      <c r="BG316" s="120">
        <f>IF($U$316="zákl. přenesená",$N$316,0)</f>
        <v>0</v>
      </c>
      <c r="BH316" s="120">
        <f>IF($U$316="sníž. přenesená",$N$316,0)</f>
        <v>0</v>
      </c>
      <c r="BI316" s="120">
        <f>IF($U$316="nulová",$N$316,0)</f>
        <v>0</v>
      </c>
      <c r="BJ316" s="6" t="s">
        <v>19</v>
      </c>
      <c r="BK316" s="120">
        <f>ROUND($L$316*$K$316,2)</f>
        <v>0</v>
      </c>
      <c r="BL316" s="6" t="s">
        <v>243</v>
      </c>
      <c r="BM316" s="6" t="s">
        <v>573</v>
      </c>
    </row>
    <row r="317" spans="2:65" s="6" customFormat="1" ht="15.75" customHeight="1">
      <c r="B317" s="19"/>
      <c r="C317" s="113">
        <v>124</v>
      </c>
      <c r="D317" s="113" t="s">
        <v>127</v>
      </c>
      <c r="E317" s="114" t="s">
        <v>574</v>
      </c>
      <c r="F317" s="210" t="s">
        <v>575</v>
      </c>
      <c r="G317" s="211"/>
      <c r="H317" s="211"/>
      <c r="I317" s="211"/>
      <c r="J317" s="115" t="s">
        <v>326</v>
      </c>
      <c r="K317" s="170">
        <v>2</v>
      </c>
      <c r="L317" s="212"/>
      <c r="M317" s="211"/>
      <c r="N317" s="212">
        <f>ROUND($L$317*$K$317,2)</f>
        <v>0</v>
      </c>
      <c r="O317" s="211"/>
      <c r="P317" s="211"/>
      <c r="Q317" s="211"/>
      <c r="R317" s="20"/>
      <c r="T317" s="117"/>
      <c r="U317" s="26" t="s">
        <v>42</v>
      </c>
      <c r="V317" s="118">
        <v>0.542</v>
      </c>
      <c r="W317" s="118">
        <f>$V$317*$K$317</f>
        <v>1.084</v>
      </c>
      <c r="X317" s="118">
        <v>0</v>
      </c>
      <c r="Y317" s="118">
        <f>$X$317*$K$317</f>
        <v>0</v>
      </c>
      <c r="Z317" s="118">
        <v>0</v>
      </c>
      <c r="AA317" s="119">
        <f>$Z$317*$K$317</f>
        <v>0</v>
      </c>
      <c r="AR317" s="6" t="s">
        <v>243</v>
      </c>
      <c r="AT317" s="6" t="s">
        <v>127</v>
      </c>
      <c r="AU317" s="6" t="s">
        <v>93</v>
      </c>
      <c r="AY317" s="6" t="s">
        <v>126</v>
      </c>
      <c r="BE317" s="120">
        <f>IF($U$317="základní",$N$317,0)</f>
        <v>0</v>
      </c>
      <c r="BF317" s="120">
        <f>IF($U$317="snížená",$N$317,0)</f>
        <v>0</v>
      </c>
      <c r="BG317" s="120">
        <f>IF($U$317="zákl. přenesená",$N$317,0)</f>
        <v>0</v>
      </c>
      <c r="BH317" s="120">
        <f>IF($U$317="sníž. přenesená",$N$317,0)</f>
        <v>0</v>
      </c>
      <c r="BI317" s="120">
        <f>IF($U$317="nulová",$N$317,0)</f>
        <v>0</v>
      </c>
      <c r="BJ317" s="6" t="s">
        <v>19</v>
      </c>
      <c r="BK317" s="120">
        <f>ROUND($L$317*$K$317,2)</f>
        <v>0</v>
      </c>
      <c r="BL317" s="6" t="s">
        <v>243</v>
      </c>
      <c r="BM317" s="6" t="s">
        <v>576</v>
      </c>
    </row>
    <row r="318" spans="2:65" s="6" customFormat="1" ht="15.75" customHeight="1">
      <c r="B318" s="19"/>
      <c r="C318" s="134">
        <v>125</v>
      </c>
      <c r="D318" s="134" t="s">
        <v>238</v>
      </c>
      <c r="E318" s="135" t="s">
        <v>577</v>
      </c>
      <c r="F318" s="233" t="s">
        <v>578</v>
      </c>
      <c r="G318" s="232"/>
      <c r="H318" s="232"/>
      <c r="I318" s="232"/>
      <c r="J318" s="136" t="s">
        <v>326</v>
      </c>
      <c r="K318" s="177">
        <v>2</v>
      </c>
      <c r="L318" s="231"/>
      <c r="M318" s="232"/>
      <c r="N318" s="231">
        <f>ROUND($L$318*$K$318,2)</f>
        <v>0</v>
      </c>
      <c r="O318" s="211"/>
      <c r="P318" s="211"/>
      <c r="Q318" s="211"/>
      <c r="R318" s="20"/>
      <c r="T318" s="117"/>
      <c r="U318" s="26" t="s">
        <v>42</v>
      </c>
      <c r="V318" s="118">
        <v>0</v>
      </c>
      <c r="W318" s="118">
        <f>$V$318*$K$318</f>
        <v>0</v>
      </c>
      <c r="X318" s="118">
        <v>0.0012</v>
      </c>
      <c r="Y318" s="118">
        <f>$X$318*$K$318</f>
        <v>0.0024</v>
      </c>
      <c r="Z318" s="118">
        <v>0</v>
      </c>
      <c r="AA318" s="119">
        <f>$Z$318*$K$318</f>
        <v>0</v>
      </c>
      <c r="AR318" s="6" t="s">
        <v>307</v>
      </c>
      <c r="AT318" s="6" t="s">
        <v>238</v>
      </c>
      <c r="AU318" s="6" t="s">
        <v>93</v>
      </c>
      <c r="AY318" s="6" t="s">
        <v>126</v>
      </c>
      <c r="BE318" s="120">
        <f>IF($U$318="základní",$N$318,0)</f>
        <v>0</v>
      </c>
      <c r="BF318" s="120">
        <f>IF($U$318="snížená",$N$318,0)</f>
        <v>0</v>
      </c>
      <c r="BG318" s="120">
        <f>IF($U$318="zákl. přenesená",$N$318,0)</f>
        <v>0</v>
      </c>
      <c r="BH318" s="120">
        <f>IF($U$318="sníž. přenesená",$N$318,0)</f>
        <v>0</v>
      </c>
      <c r="BI318" s="120">
        <f>IF($U$318="nulová",$N$318,0)</f>
        <v>0</v>
      </c>
      <c r="BJ318" s="6" t="s">
        <v>19</v>
      </c>
      <c r="BK318" s="120">
        <f>ROUND($L$318*$K$318,2)</f>
        <v>0</v>
      </c>
      <c r="BL318" s="6" t="s">
        <v>243</v>
      </c>
      <c r="BM318" s="6" t="s">
        <v>579</v>
      </c>
    </row>
    <row r="319" spans="2:47" s="6" customFormat="1" ht="30.75" customHeight="1">
      <c r="B319" s="19"/>
      <c r="F319" s="230" t="s">
        <v>580</v>
      </c>
      <c r="G319" s="194"/>
      <c r="H319" s="194"/>
      <c r="I319" s="194"/>
      <c r="K319" s="158"/>
      <c r="R319" s="20"/>
      <c r="T319" s="54"/>
      <c r="AA319" s="55"/>
      <c r="AT319" s="6" t="s">
        <v>190</v>
      </c>
      <c r="AU319" s="6" t="s">
        <v>93</v>
      </c>
    </row>
    <row r="320" spans="2:65" s="6" customFormat="1" ht="27" customHeight="1">
      <c r="B320" s="19"/>
      <c r="C320" s="113">
        <v>126</v>
      </c>
      <c r="D320" s="113" t="s">
        <v>127</v>
      </c>
      <c r="E320" s="114" t="s">
        <v>581</v>
      </c>
      <c r="F320" s="210" t="s">
        <v>582</v>
      </c>
      <c r="G320" s="211"/>
      <c r="H320" s="211"/>
      <c r="I320" s="211"/>
      <c r="J320" s="115" t="s">
        <v>326</v>
      </c>
      <c r="K320" s="174">
        <v>14</v>
      </c>
      <c r="L320" s="212"/>
      <c r="M320" s="211"/>
      <c r="N320" s="212">
        <f>ROUND($L$320*$K$320,2)</f>
        <v>0</v>
      </c>
      <c r="O320" s="211"/>
      <c r="P320" s="211"/>
      <c r="Q320" s="211"/>
      <c r="R320" s="20"/>
      <c r="T320" s="117"/>
      <c r="U320" s="26" t="s">
        <v>42</v>
      </c>
      <c r="V320" s="118">
        <v>0.11</v>
      </c>
      <c r="W320" s="118">
        <f>$V$320*$K$320</f>
        <v>1.54</v>
      </c>
      <c r="X320" s="118">
        <v>0</v>
      </c>
      <c r="Y320" s="118">
        <f>$X$320*$K$320</f>
        <v>0</v>
      </c>
      <c r="Z320" s="118">
        <v>0.0018</v>
      </c>
      <c r="AA320" s="119">
        <f>$Z$320*$K$320</f>
        <v>0.0252</v>
      </c>
      <c r="AR320" s="6" t="s">
        <v>243</v>
      </c>
      <c r="AT320" s="6" t="s">
        <v>127</v>
      </c>
      <c r="AU320" s="6" t="s">
        <v>93</v>
      </c>
      <c r="AY320" s="6" t="s">
        <v>126</v>
      </c>
      <c r="BE320" s="120">
        <f>IF($U$320="základní",$N$320,0)</f>
        <v>0</v>
      </c>
      <c r="BF320" s="120">
        <f>IF($U$320="snížená",$N$320,0)</f>
        <v>0</v>
      </c>
      <c r="BG320" s="120">
        <f>IF($U$320="zákl. přenesená",$N$320,0)</f>
        <v>0</v>
      </c>
      <c r="BH320" s="120">
        <f>IF($U$320="sníž. přenesená",$N$320,0)</f>
        <v>0</v>
      </c>
      <c r="BI320" s="120">
        <f>IF($U$320="nulová",$N$320,0)</f>
        <v>0</v>
      </c>
      <c r="BJ320" s="6" t="s">
        <v>19</v>
      </c>
      <c r="BK320" s="120">
        <f>ROUND($L$320*$K$320,2)</f>
        <v>0</v>
      </c>
      <c r="BL320" s="6" t="s">
        <v>243</v>
      </c>
      <c r="BM320" s="6" t="s">
        <v>583</v>
      </c>
    </row>
    <row r="321" spans="2:65" s="6" customFormat="1" ht="27" customHeight="1">
      <c r="B321" s="19"/>
      <c r="C321" s="113">
        <v>127</v>
      </c>
      <c r="D321" s="113" t="s">
        <v>127</v>
      </c>
      <c r="E321" s="114" t="s">
        <v>584</v>
      </c>
      <c r="F321" s="210" t="s">
        <v>585</v>
      </c>
      <c r="G321" s="211"/>
      <c r="H321" s="211"/>
      <c r="I321" s="211"/>
      <c r="J321" s="115" t="s">
        <v>326</v>
      </c>
      <c r="K321" s="170">
        <v>14</v>
      </c>
      <c r="L321" s="212"/>
      <c r="M321" s="211"/>
      <c r="N321" s="212">
        <f>ROUND($L$321*$K$321,2)</f>
        <v>0</v>
      </c>
      <c r="O321" s="211"/>
      <c r="P321" s="211"/>
      <c r="Q321" s="211"/>
      <c r="R321" s="20"/>
      <c r="T321" s="117"/>
      <c r="U321" s="26" t="s">
        <v>42</v>
      </c>
      <c r="V321" s="118">
        <v>1.254</v>
      </c>
      <c r="W321" s="118">
        <f>$V$321*$K$321</f>
        <v>17.556</v>
      </c>
      <c r="X321" s="118">
        <v>0</v>
      </c>
      <c r="Y321" s="118">
        <f>$X$321*$K$321</f>
        <v>0</v>
      </c>
      <c r="Z321" s="118">
        <v>0.0035</v>
      </c>
      <c r="AA321" s="119">
        <f>$Z$321*$K$321</f>
        <v>0.049</v>
      </c>
      <c r="AR321" s="6" t="s">
        <v>243</v>
      </c>
      <c r="AT321" s="6" t="s">
        <v>127</v>
      </c>
      <c r="AU321" s="6" t="s">
        <v>93</v>
      </c>
      <c r="AY321" s="6" t="s">
        <v>126</v>
      </c>
      <c r="BE321" s="120">
        <f>IF($U$321="základní",$N$321,0)</f>
        <v>0</v>
      </c>
      <c r="BF321" s="120">
        <f>IF($U$321="snížená",$N$321,0)</f>
        <v>0</v>
      </c>
      <c r="BG321" s="120">
        <f>IF($U$321="zákl. přenesená",$N$321,0)</f>
        <v>0</v>
      </c>
      <c r="BH321" s="120">
        <f>IF($U$321="sníž. přenesená",$N$321,0)</f>
        <v>0</v>
      </c>
      <c r="BI321" s="120">
        <f>IF($U$321="nulová",$N$321,0)</f>
        <v>0</v>
      </c>
      <c r="BJ321" s="6" t="s">
        <v>19</v>
      </c>
      <c r="BK321" s="120">
        <f>ROUND($L$321*$K$321,2)</f>
        <v>0</v>
      </c>
      <c r="BL321" s="6" t="s">
        <v>243</v>
      </c>
      <c r="BM321" s="6" t="s">
        <v>586</v>
      </c>
    </row>
    <row r="322" spans="2:65" s="6" customFormat="1" ht="15.75" customHeight="1">
      <c r="B322" s="19"/>
      <c r="C322" s="113">
        <v>128</v>
      </c>
      <c r="D322" s="113" t="s">
        <v>127</v>
      </c>
      <c r="E322" s="114" t="s">
        <v>587</v>
      </c>
      <c r="F322" s="210" t="s">
        <v>588</v>
      </c>
      <c r="G322" s="211"/>
      <c r="H322" s="211"/>
      <c r="I322" s="211"/>
      <c r="J322" s="115" t="s">
        <v>326</v>
      </c>
      <c r="K322" s="170">
        <v>14</v>
      </c>
      <c r="L322" s="212"/>
      <c r="M322" s="211"/>
      <c r="N322" s="212">
        <f>ROUND($L$322*$K$322,2)</f>
        <v>0</v>
      </c>
      <c r="O322" s="211"/>
      <c r="P322" s="211"/>
      <c r="Q322" s="211"/>
      <c r="R322" s="20"/>
      <c r="T322" s="117"/>
      <c r="U322" s="26" t="s">
        <v>42</v>
      </c>
      <c r="V322" s="118">
        <v>0.309</v>
      </c>
      <c r="W322" s="118">
        <f>$V$322*$K$322</f>
        <v>4.326</v>
      </c>
      <c r="X322" s="118">
        <v>0</v>
      </c>
      <c r="Y322" s="118">
        <f>$X$322*$K$322</f>
        <v>0</v>
      </c>
      <c r="Z322" s="118">
        <v>0.001</v>
      </c>
      <c r="AA322" s="119">
        <f>$Z$322*$K$322</f>
        <v>0.014</v>
      </c>
      <c r="AR322" s="6" t="s">
        <v>243</v>
      </c>
      <c r="AT322" s="6" t="s">
        <v>127</v>
      </c>
      <c r="AU322" s="6" t="s">
        <v>93</v>
      </c>
      <c r="AY322" s="6" t="s">
        <v>126</v>
      </c>
      <c r="BE322" s="120">
        <f>IF($U$322="základní",$N$322,0)</f>
        <v>0</v>
      </c>
      <c r="BF322" s="120">
        <f>IF($U$322="snížená",$N$322,0)</f>
        <v>0</v>
      </c>
      <c r="BG322" s="120">
        <f>IF($U$322="zákl. přenesená",$N$322,0)</f>
        <v>0</v>
      </c>
      <c r="BH322" s="120">
        <f>IF($U$322="sníž. přenesená",$N$322,0)</f>
        <v>0</v>
      </c>
      <c r="BI322" s="120">
        <f>IF($U$322="nulová",$N$322,0)</f>
        <v>0</v>
      </c>
      <c r="BJ322" s="6" t="s">
        <v>19</v>
      </c>
      <c r="BK322" s="120">
        <f>ROUND($L$322*$K$322,2)</f>
        <v>0</v>
      </c>
      <c r="BL322" s="6" t="s">
        <v>243</v>
      </c>
      <c r="BM322" s="6" t="s">
        <v>589</v>
      </c>
    </row>
    <row r="323" spans="2:47" s="6" customFormat="1" ht="18.75" customHeight="1">
      <c r="B323" s="19"/>
      <c r="F323" s="230" t="s">
        <v>590</v>
      </c>
      <c r="G323" s="194"/>
      <c r="H323" s="194"/>
      <c r="I323" s="194"/>
      <c r="K323" s="158"/>
      <c r="R323" s="20"/>
      <c r="T323" s="54"/>
      <c r="AA323" s="55"/>
      <c r="AT323" s="6" t="s">
        <v>190</v>
      </c>
      <c r="AU323" s="6" t="s">
        <v>93</v>
      </c>
    </row>
    <row r="324" spans="2:65" s="6" customFormat="1" ht="15.75" customHeight="1">
      <c r="B324" s="19"/>
      <c r="C324" s="113">
        <v>129</v>
      </c>
      <c r="D324" s="113" t="s">
        <v>127</v>
      </c>
      <c r="E324" s="114" t="s">
        <v>591</v>
      </c>
      <c r="F324" s="210" t="s">
        <v>592</v>
      </c>
      <c r="G324" s="211"/>
      <c r="H324" s="211"/>
      <c r="I324" s="211"/>
      <c r="J324" s="115" t="s">
        <v>593</v>
      </c>
      <c r="K324" s="170">
        <v>14</v>
      </c>
      <c r="L324" s="212"/>
      <c r="M324" s="211"/>
      <c r="N324" s="212">
        <f>ROUND($L$324*$K$324,2)</f>
        <v>0</v>
      </c>
      <c r="O324" s="211"/>
      <c r="P324" s="211"/>
      <c r="Q324" s="211"/>
      <c r="R324" s="20"/>
      <c r="T324" s="117"/>
      <c r="U324" s="26" t="s">
        <v>42</v>
      </c>
      <c r="V324" s="118">
        <v>0.464</v>
      </c>
      <c r="W324" s="118">
        <f>$V$324*$K$324</f>
        <v>6.496</v>
      </c>
      <c r="X324" s="118">
        <v>0</v>
      </c>
      <c r="Y324" s="118">
        <f>$X$324*$K$324</f>
        <v>0</v>
      </c>
      <c r="Z324" s="118">
        <v>0.001</v>
      </c>
      <c r="AA324" s="119">
        <f>$Z$324*$K$324</f>
        <v>0.014</v>
      </c>
      <c r="AR324" s="6" t="s">
        <v>243</v>
      </c>
      <c r="AT324" s="6" t="s">
        <v>127</v>
      </c>
      <c r="AU324" s="6" t="s">
        <v>93</v>
      </c>
      <c r="AY324" s="6" t="s">
        <v>126</v>
      </c>
      <c r="BE324" s="120">
        <f>IF($U$324="základní",$N$324,0)</f>
        <v>0</v>
      </c>
      <c r="BF324" s="120">
        <f>IF($U$324="snížená",$N$324,0)</f>
        <v>0</v>
      </c>
      <c r="BG324" s="120">
        <f>IF($U$324="zákl. přenesená",$N$324,0)</f>
        <v>0</v>
      </c>
      <c r="BH324" s="120">
        <f>IF($U$324="sníž. přenesená",$N$324,0)</f>
        <v>0</v>
      </c>
      <c r="BI324" s="120">
        <f>IF($U$324="nulová",$N$324,0)</f>
        <v>0</v>
      </c>
      <c r="BJ324" s="6" t="s">
        <v>19</v>
      </c>
      <c r="BK324" s="120">
        <f>ROUND($L$324*$K$324,2)</f>
        <v>0</v>
      </c>
      <c r="BL324" s="6" t="s">
        <v>243</v>
      </c>
      <c r="BM324" s="6" t="s">
        <v>594</v>
      </c>
    </row>
    <row r="325" spans="2:47" s="6" customFormat="1" ht="18.75" customHeight="1">
      <c r="B325" s="19"/>
      <c r="F325" s="230" t="s">
        <v>595</v>
      </c>
      <c r="G325" s="194"/>
      <c r="H325" s="194"/>
      <c r="I325" s="194"/>
      <c r="K325" s="158"/>
      <c r="R325" s="20"/>
      <c r="T325" s="54"/>
      <c r="AA325" s="55"/>
      <c r="AT325" s="6" t="s">
        <v>190</v>
      </c>
      <c r="AU325" s="6" t="s">
        <v>93</v>
      </c>
    </row>
    <row r="326" spans="2:65" s="6" customFormat="1" ht="27" customHeight="1">
      <c r="B326" s="19"/>
      <c r="C326" s="113">
        <v>130</v>
      </c>
      <c r="D326" s="113" t="s">
        <v>127</v>
      </c>
      <c r="E326" s="114" t="s">
        <v>596</v>
      </c>
      <c r="F326" s="210" t="s">
        <v>597</v>
      </c>
      <c r="G326" s="211"/>
      <c r="H326" s="211"/>
      <c r="I326" s="211"/>
      <c r="J326" s="115" t="s">
        <v>326</v>
      </c>
      <c r="K326" s="170">
        <v>38</v>
      </c>
      <c r="L326" s="212"/>
      <c r="M326" s="211"/>
      <c r="N326" s="212">
        <f>ROUND($L$326*$K$326,2)</f>
        <v>0</v>
      </c>
      <c r="O326" s="211"/>
      <c r="P326" s="211"/>
      <c r="Q326" s="211"/>
      <c r="R326" s="20"/>
      <c r="T326" s="117"/>
      <c r="U326" s="26" t="s">
        <v>42</v>
      </c>
      <c r="V326" s="118">
        <v>0.05</v>
      </c>
      <c r="W326" s="118">
        <f>$V$326*$K$326</f>
        <v>1.9000000000000001</v>
      </c>
      <c r="X326" s="118">
        <v>0</v>
      </c>
      <c r="Y326" s="118">
        <f>$X$326*$K$326</f>
        <v>0</v>
      </c>
      <c r="Z326" s="118">
        <v>0.024</v>
      </c>
      <c r="AA326" s="119">
        <f>$Z$326*$K$326</f>
        <v>0.912</v>
      </c>
      <c r="AR326" s="6" t="s">
        <v>243</v>
      </c>
      <c r="AT326" s="6" t="s">
        <v>127</v>
      </c>
      <c r="AU326" s="6" t="s">
        <v>93</v>
      </c>
      <c r="AY326" s="6" t="s">
        <v>126</v>
      </c>
      <c r="BE326" s="120">
        <f>IF($U$326="základní",$N$326,0)</f>
        <v>0</v>
      </c>
      <c r="BF326" s="120">
        <f>IF($U$326="snížená",$N$326,0)</f>
        <v>0</v>
      </c>
      <c r="BG326" s="120">
        <f>IF($U$326="zákl. přenesená",$N$326,0)</f>
        <v>0</v>
      </c>
      <c r="BH326" s="120">
        <f>IF($U$326="sníž. přenesená",$N$326,0)</f>
        <v>0</v>
      </c>
      <c r="BI326" s="120">
        <f>IF($U$326="nulová",$N$326,0)</f>
        <v>0</v>
      </c>
      <c r="BJ326" s="6" t="s">
        <v>19</v>
      </c>
      <c r="BK326" s="120">
        <f>ROUND($L$326*$K$326,2)</f>
        <v>0</v>
      </c>
      <c r="BL326" s="6" t="s">
        <v>243</v>
      </c>
      <c r="BM326" s="6" t="s">
        <v>598</v>
      </c>
    </row>
    <row r="327" spans="2:51" s="6" customFormat="1" ht="18.75" customHeight="1">
      <c r="B327" s="124"/>
      <c r="E327" s="125"/>
      <c r="F327" s="236" t="s">
        <v>819</v>
      </c>
      <c r="G327" s="237"/>
      <c r="H327" s="237"/>
      <c r="I327" s="237"/>
      <c r="K327" s="171">
        <v>38</v>
      </c>
      <c r="R327" s="126"/>
      <c r="T327" s="127"/>
      <c r="AA327" s="128"/>
      <c r="AT327" s="125" t="s">
        <v>196</v>
      </c>
      <c r="AU327" s="125" t="s">
        <v>93</v>
      </c>
      <c r="AV327" s="125" t="s">
        <v>93</v>
      </c>
      <c r="AW327" s="125" t="s">
        <v>103</v>
      </c>
      <c r="AX327" s="125" t="s">
        <v>19</v>
      </c>
      <c r="AY327" s="125" t="s">
        <v>126</v>
      </c>
    </row>
    <row r="328" spans="2:65" s="6" customFormat="1" ht="27" customHeight="1">
      <c r="B328" s="19"/>
      <c r="C328" s="113">
        <v>131</v>
      </c>
      <c r="D328" s="113" t="s">
        <v>127</v>
      </c>
      <c r="E328" s="114" t="s">
        <v>599</v>
      </c>
      <c r="F328" s="210" t="s">
        <v>600</v>
      </c>
      <c r="G328" s="211"/>
      <c r="H328" s="211"/>
      <c r="I328" s="211"/>
      <c r="J328" s="115" t="s">
        <v>326</v>
      </c>
      <c r="K328" s="170">
        <v>14</v>
      </c>
      <c r="L328" s="212"/>
      <c r="M328" s="211"/>
      <c r="N328" s="212">
        <f>ROUND($L$328*$K$328,2)</f>
        <v>0</v>
      </c>
      <c r="O328" s="211"/>
      <c r="P328" s="211"/>
      <c r="Q328" s="211"/>
      <c r="R328" s="20"/>
      <c r="T328" s="117"/>
      <c r="U328" s="26" t="s">
        <v>42</v>
      </c>
      <c r="V328" s="118">
        <v>0.364</v>
      </c>
      <c r="W328" s="118">
        <f>$V$328*$K$328</f>
        <v>5.096</v>
      </c>
      <c r="X328" s="118">
        <v>0</v>
      </c>
      <c r="Y328" s="118">
        <f>$X$328*$K$328</f>
        <v>0</v>
      </c>
      <c r="Z328" s="118">
        <v>0</v>
      </c>
      <c r="AA328" s="119">
        <f>$Z$328*$K$328</f>
        <v>0</v>
      </c>
      <c r="AR328" s="6" t="s">
        <v>243</v>
      </c>
      <c r="AT328" s="6" t="s">
        <v>127</v>
      </c>
      <c r="AU328" s="6" t="s">
        <v>93</v>
      </c>
      <c r="AY328" s="6" t="s">
        <v>126</v>
      </c>
      <c r="BE328" s="120">
        <f>IF($U$328="základní",$N$328,0)</f>
        <v>0</v>
      </c>
      <c r="BF328" s="120">
        <f>IF($U$328="snížená",$N$328,0)</f>
        <v>0</v>
      </c>
      <c r="BG328" s="120">
        <f>IF($U$328="zákl. přenesená",$N$328,0)</f>
        <v>0</v>
      </c>
      <c r="BH328" s="120">
        <f>IF($U$328="sníž. přenesená",$N$328,0)</f>
        <v>0</v>
      </c>
      <c r="BI328" s="120">
        <f>IF($U$328="nulová",$N$328,0)</f>
        <v>0</v>
      </c>
      <c r="BJ328" s="6" t="s">
        <v>19</v>
      </c>
      <c r="BK328" s="120">
        <f>ROUND($L$328*$K$328,2)</f>
        <v>0</v>
      </c>
      <c r="BL328" s="6" t="s">
        <v>243</v>
      </c>
      <c r="BM328" s="6" t="s">
        <v>601</v>
      </c>
    </row>
    <row r="329" spans="2:65" s="6" customFormat="1" ht="27" customHeight="1">
      <c r="B329" s="19"/>
      <c r="C329" s="113">
        <v>132</v>
      </c>
      <c r="D329" s="113" t="s">
        <v>127</v>
      </c>
      <c r="E329" s="114" t="s">
        <v>602</v>
      </c>
      <c r="F329" s="210" t="s">
        <v>603</v>
      </c>
      <c r="G329" s="211"/>
      <c r="H329" s="211"/>
      <c r="I329" s="211"/>
      <c r="J329" s="115" t="s">
        <v>326</v>
      </c>
      <c r="K329" s="170">
        <v>14</v>
      </c>
      <c r="L329" s="212"/>
      <c r="M329" s="211"/>
      <c r="N329" s="212">
        <f>ROUND($L$329*$K$329,2)</f>
        <v>0</v>
      </c>
      <c r="O329" s="211"/>
      <c r="P329" s="211"/>
      <c r="Q329" s="211"/>
      <c r="R329" s="20"/>
      <c r="T329" s="117"/>
      <c r="U329" s="26" t="s">
        <v>42</v>
      </c>
      <c r="V329" s="118">
        <v>0.243</v>
      </c>
      <c r="W329" s="118">
        <f>$V$329*$K$329</f>
        <v>3.402</v>
      </c>
      <c r="X329" s="118">
        <v>0</v>
      </c>
      <c r="Y329" s="118">
        <f>$X$329*$K$329</f>
        <v>0</v>
      </c>
      <c r="Z329" s="118">
        <v>0</v>
      </c>
      <c r="AA329" s="119">
        <f>$Z$329*$K$329</f>
        <v>0</v>
      </c>
      <c r="AR329" s="6" t="s">
        <v>243</v>
      </c>
      <c r="AT329" s="6" t="s">
        <v>127</v>
      </c>
      <c r="AU329" s="6" t="s">
        <v>93</v>
      </c>
      <c r="AY329" s="6" t="s">
        <v>126</v>
      </c>
      <c r="BE329" s="120">
        <f>IF($U$329="základní",$N$329,0)</f>
        <v>0</v>
      </c>
      <c r="BF329" s="120">
        <f>IF($U$329="snížená",$N$329,0)</f>
        <v>0</v>
      </c>
      <c r="BG329" s="120">
        <f>IF($U$329="zákl. přenesená",$N$329,0)</f>
        <v>0</v>
      </c>
      <c r="BH329" s="120">
        <f>IF($U$329="sníž. přenesená",$N$329,0)</f>
        <v>0</v>
      </c>
      <c r="BI329" s="120">
        <f>IF($U$329="nulová",$N$329,0)</f>
        <v>0</v>
      </c>
      <c r="BJ329" s="6" t="s">
        <v>19</v>
      </c>
      <c r="BK329" s="120">
        <f>ROUND($L$329*$K$329,2)</f>
        <v>0</v>
      </c>
      <c r="BL329" s="6" t="s">
        <v>243</v>
      </c>
      <c r="BM329" s="6" t="s">
        <v>604</v>
      </c>
    </row>
    <row r="330" spans="2:65" s="6" customFormat="1" ht="27" customHeight="1">
      <c r="B330" s="19"/>
      <c r="C330" s="134">
        <v>133</v>
      </c>
      <c r="D330" s="134" t="s">
        <v>238</v>
      </c>
      <c r="E330" s="135" t="s">
        <v>605</v>
      </c>
      <c r="F330" s="233" t="s">
        <v>606</v>
      </c>
      <c r="G330" s="232"/>
      <c r="H330" s="232"/>
      <c r="I330" s="232"/>
      <c r="J330" s="136" t="s">
        <v>326</v>
      </c>
      <c r="K330" s="177">
        <v>14</v>
      </c>
      <c r="L330" s="231"/>
      <c r="M330" s="232"/>
      <c r="N330" s="231">
        <f>ROUND($L$330*$K$330,2)</f>
        <v>0</v>
      </c>
      <c r="O330" s="211"/>
      <c r="P330" s="211"/>
      <c r="Q330" s="211"/>
      <c r="R330" s="20"/>
      <c r="T330" s="117"/>
      <c r="U330" s="26" t="s">
        <v>42</v>
      </c>
      <c r="V330" s="118">
        <v>0</v>
      </c>
      <c r="W330" s="118">
        <f>$V$330*$K$330</f>
        <v>0</v>
      </c>
      <c r="X330" s="118">
        <v>0.00123</v>
      </c>
      <c r="Y330" s="118">
        <f>$X$330*$K$330</f>
        <v>0.01722</v>
      </c>
      <c r="Z330" s="118">
        <v>0</v>
      </c>
      <c r="AA330" s="119">
        <f>$Z$330*$K$330</f>
        <v>0</v>
      </c>
      <c r="AR330" s="6" t="s">
        <v>307</v>
      </c>
      <c r="AT330" s="6" t="s">
        <v>238</v>
      </c>
      <c r="AU330" s="6" t="s">
        <v>93</v>
      </c>
      <c r="AY330" s="6" t="s">
        <v>126</v>
      </c>
      <c r="BE330" s="120">
        <f>IF($U$330="základní",$N$330,0)</f>
        <v>0</v>
      </c>
      <c r="BF330" s="120">
        <f>IF($U$330="snížená",$N$330,0)</f>
        <v>0</v>
      </c>
      <c r="BG330" s="120">
        <f>IF($U$330="zákl. přenesená",$N$330,0)</f>
        <v>0</v>
      </c>
      <c r="BH330" s="120">
        <f>IF($U$330="sníž. přenesená",$N$330,0)</f>
        <v>0</v>
      </c>
      <c r="BI330" s="120">
        <f>IF($U$330="nulová",$N$330,0)</f>
        <v>0</v>
      </c>
      <c r="BJ330" s="6" t="s">
        <v>19</v>
      </c>
      <c r="BK330" s="120">
        <f>ROUND($L$330*$K$330,2)</f>
        <v>0</v>
      </c>
      <c r="BL330" s="6" t="s">
        <v>243</v>
      </c>
      <c r="BM330" s="6" t="s">
        <v>607</v>
      </c>
    </row>
    <row r="331" spans="2:63" s="103" customFormat="1" ht="30.75" customHeight="1">
      <c r="B331" s="104"/>
      <c r="D331" s="112" t="s">
        <v>175</v>
      </c>
      <c r="E331" s="112"/>
      <c r="F331" s="112"/>
      <c r="G331" s="112"/>
      <c r="H331" s="112"/>
      <c r="I331" s="112"/>
      <c r="J331" s="112"/>
      <c r="K331" s="169"/>
      <c r="L331" s="112"/>
      <c r="M331" s="112"/>
      <c r="N331" s="225">
        <f>$BK$331</f>
        <v>0</v>
      </c>
      <c r="O331" s="224"/>
      <c r="P331" s="224"/>
      <c r="Q331" s="224"/>
      <c r="R331" s="107"/>
      <c r="T331" s="108"/>
      <c r="W331" s="109">
        <f>SUM($W$332:$W$334)</f>
        <v>4.699999999999999</v>
      </c>
      <c r="Y331" s="109">
        <f>SUM($Y$332:$Y$334)</f>
        <v>0.0036000000000000003</v>
      </c>
      <c r="AA331" s="110">
        <f>SUM($AA$332:$AA$334)</f>
        <v>0</v>
      </c>
      <c r="AR331" s="106" t="s">
        <v>93</v>
      </c>
      <c r="AT331" s="106" t="s">
        <v>76</v>
      </c>
      <c r="AU331" s="106" t="s">
        <v>19</v>
      </c>
      <c r="AY331" s="106" t="s">
        <v>126</v>
      </c>
      <c r="BK331" s="111">
        <f>SUM($BK$332:$BK$334)</f>
        <v>0</v>
      </c>
    </row>
    <row r="332" spans="2:65" s="6" customFormat="1" ht="27" customHeight="1">
      <c r="B332" s="19"/>
      <c r="C332" s="113">
        <v>134</v>
      </c>
      <c r="D332" s="113" t="s">
        <v>127</v>
      </c>
      <c r="E332" s="114" t="s">
        <v>608</v>
      </c>
      <c r="F332" s="210" t="s">
        <v>609</v>
      </c>
      <c r="G332" s="211"/>
      <c r="H332" s="211"/>
      <c r="I332" s="211"/>
      <c r="J332" s="115" t="s">
        <v>326</v>
      </c>
      <c r="K332" s="170">
        <v>10</v>
      </c>
      <c r="L332" s="212"/>
      <c r="M332" s="211"/>
      <c r="N332" s="212">
        <f>ROUND($L$332*$K$332,2)</f>
        <v>0</v>
      </c>
      <c r="O332" s="211"/>
      <c r="P332" s="211"/>
      <c r="Q332" s="211"/>
      <c r="R332" s="20"/>
      <c r="T332" s="117"/>
      <c r="U332" s="26" t="s">
        <v>42</v>
      </c>
      <c r="V332" s="118">
        <v>0.47</v>
      </c>
      <c r="W332" s="118">
        <f>$V$332*$K$332</f>
        <v>4.699999999999999</v>
      </c>
      <c r="X332" s="118">
        <v>0</v>
      </c>
      <c r="Y332" s="118">
        <f>$X$332*$K$332</f>
        <v>0</v>
      </c>
      <c r="Z332" s="118">
        <v>0</v>
      </c>
      <c r="AA332" s="119">
        <f>$Z$332*$K$332</f>
        <v>0</v>
      </c>
      <c r="AR332" s="6" t="s">
        <v>243</v>
      </c>
      <c r="AT332" s="6" t="s">
        <v>127</v>
      </c>
      <c r="AU332" s="6" t="s">
        <v>93</v>
      </c>
      <c r="AY332" s="6" t="s">
        <v>126</v>
      </c>
      <c r="BE332" s="120">
        <f>IF($U$332="základní",$N$332,0)</f>
        <v>0</v>
      </c>
      <c r="BF332" s="120">
        <f>IF($U$332="snížená",$N$332,0)</f>
        <v>0</v>
      </c>
      <c r="BG332" s="120">
        <f>IF($U$332="zákl. přenesená",$N$332,0)</f>
        <v>0</v>
      </c>
      <c r="BH332" s="120">
        <f>IF($U$332="sníž. přenesená",$N$332,0)</f>
        <v>0</v>
      </c>
      <c r="BI332" s="120">
        <f>IF($U$332="nulová",$N$332,0)</f>
        <v>0</v>
      </c>
      <c r="BJ332" s="6" t="s">
        <v>19</v>
      </c>
      <c r="BK332" s="120">
        <f>ROUND($L$332*$K$332,2)</f>
        <v>0</v>
      </c>
      <c r="BL332" s="6" t="s">
        <v>243</v>
      </c>
      <c r="BM332" s="6" t="s">
        <v>610</v>
      </c>
    </row>
    <row r="333" spans="2:65" s="6" customFormat="1" ht="27" customHeight="1">
      <c r="B333" s="19"/>
      <c r="C333" s="134">
        <v>135</v>
      </c>
      <c r="D333" s="134" t="s">
        <v>238</v>
      </c>
      <c r="E333" s="135" t="s">
        <v>611</v>
      </c>
      <c r="F333" s="247" t="s">
        <v>818</v>
      </c>
      <c r="G333" s="248"/>
      <c r="H333" s="248"/>
      <c r="I333" s="248"/>
      <c r="J333" s="136" t="s">
        <v>326</v>
      </c>
      <c r="K333" s="177">
        <v>10</v>
      </c>
      <c r="L333" s="249"/>
      <c r="M333" s="248"/>
      <c r="N333" s="231">
        <f>ROUND($L$333*$K$333,2)</f>
        <v>0</v>
      </c>
      <c r="O333" s="211"/>
      <c r="P333" s="211"/>
      <c r="Q333" s="211"/>
      <c r="R333" s="20"/>
      <c r="T333" s="117"/>
      <c r="U333" s="26" t="s">
        <v>42</v>
      </c>
      <c r="V333" s="118">
        <v>0</v>
      </c>
      <c r="W333" s="118">
        <f>$V$333*$K$333</f>
        <v>0</v>
      </c>
      <c r="X333" s="118">
        <v>0.00036</v>
      </c>
      <c r="Y333" s="118">
        <f>$X$333*$K$333</f>
        <v>0.0036000000000000003</v>
      </c>
      <c r="Z333" s="118">
        <v>0</v>
      </c>
      <c r="AA333" s="119">
        <f>$Z$333*$K$333</f>
        <v>0</v>
      </c>
      <c r="AR333" s="6" t="s">
        <v>307</v>
      </c>
      <c r="AT333" s="6" t="s">
        <v>238</v>
      </c>
      <c r="AU333" s="6" t="s">
        <v>93</v>
      </c>
      <c r="AY333" s="6" t="s">
        <v>126</v>
      </c>
      <c r="BE333" s="120">
        <f>IF($U$333="základní",$N$333,0)</f>
        <v>0</v>
      </c>
      <c r="BF333" s="120">
        <f>IF($U$333="snížená",$N$333,0)</f>
        <v>0</v>
      </c>
      <c r="BG333" s="120">
        <f>IF($U$333="zákl. přenesená",$N$333,0)</f>
        <v>0</v>
      </c>
      <c r="BH333" s="120">
        <f>IF($U$333="sníž. přenesená",$N$333,0)</f>
        <v>0</v>
      </c>
      <c r="BI333" s="120">
        <f>IF($U$333="nulová",$N$333,0)</f>
        <v>0</v>
      </c>
      <c r="BJ333" s="6" t="s">
        <v>19</v>
      </c>
      <c r="BK333" s="120">
        <f>ROUND($L$333*$K$333,2)</f>
        <v>0</v>
      </c>
      <c r="BL333" s="6" t="s">
        <v>243</v>
      </c>
      <c r="BM333" s="6" t="s">
        <v>612</v>
      </c>
    </row>
    <row r="334" spans="2:47" s="6" customFormat="1" ht="30.75" customHeight="1">
      <c r="B334" s="19"/>
      <c r="F334" s="230" t="s">
        <v>817</v>
      </c>
      <c r="G334" s="194"/>
      <c r="H334" s="194"/>
      <c r="I334" s="194"/>
      <c r="K334" s="158"/>
      <c r="R334" s="20"/>
      <c r="T334" s="54"/>
      <c r="AA334" s="55"/>
      <c r="AT334" s="6" t="s">
        <v>190</v>
      </c>
      <c r="AU334" s="6" t="s">
        <v>93</v>
      </c>
    </row>
    <row r="335" spans="2:63" s="103" customFormat="1" ht="30.75" customHeight="1">
      <c r="B335" s="104"/>
      <c r="D335" s="112" t="s">
        <v>176</v>
      </c>
      <c r="E335" s="112"/>
      <c r="F335" s="112"/>
      <c r="G335" s="112"/>
      <c r="H335" s="112"/>
      <c r="I335" s="112"/>
      <c r="J335" s="112"/>
      <c r="K335" s="169"/>
      <c r="L335" s="112"/>
      <c r="M335" s="112"/>
      <c r="N335" s="225">
        <f>$BK$335</f>
        <v>0</v>
      </c>
      <c r="O335" s="224"/>
      <c r="P335" s="224"/>
      <c r="Q335" s="224"/>
      <c r="R335" s="107"/>
      <c r="T335" s="108"/>
      <c r="W335" s="109">
        <f>SUM($W$336:$W$345)</f>
        <v>148.45303574999997</v>
      </c>
      <c r="Y335" s="109">
        <f>SUM($Y$336:$Y$345)</f>
        <v>2.7254118999999997</v>
      </c>
      <c r="AA335" s="110">
        <f>SUM($AA$336:$AA$345)</f>
        <v>0</v>
      </c>
      <c r="AR335" s="106" t="s">
        <v>93</v>
      </c>
      <c r="AT335" s="106" t="s">
        <v>76</v>
      </c>
      <c r="AU335" s="106" t="s">
        <v>19</v>
      </c>
      <c r="AY335" s="106" t="s">
        <v>126</v>
      </c>
      <c r="BK335" s="111">
        <f>SUM($BK$336:$BK$345)</f>
        <v>0</v>
      </c>
    </row>
    <row r="336" spans="2:65" s="6" customFormat="1" ht="27" customHeight="1">
      <c r="B336" s="19"/>
      <c r="C336" s="113">
        <v>136</v>
      </c>
      <c r="D336" s="113" t="s">
        <v>127</v>
      </c>
      <c r="E336" s="114" t="s">
        <v>613</v>
      </c>
      <c r="F336" s="210" t="s">
        <v>614</v>
      </c>
      <c r="G336" s="211"/>
      <c r="H336" s="211"/>
      <c r="I336" s="211"/>
      <c r="J336" s="115" t="s">
        <v>232</v>
      </c>
      <c r="K336" s="170">
        <v>140</v>
      </c>
      <c r="L336" s="212"/>
      <c r="M336" s="211"/>
      <c r="N336" s="212">
        <f>ROUND($L$336*$K$336,2)</f>
        <v>0</v>
      </c>
      <c r="O336" s="211"/>
      <c r="P336" s="211"/>
      <c r="Q336" s="211"/>
      <c r="R336" s="20"/>
      <c r="T336" s="117"/>
      <c r="U336" s="26" t="s">
        <v>42</v>
      </c>
      <c r="V336" s="118">
        <v>0.209</v>
      </c>
      <c r="W336" s="118">
        <f>$V$336*$K$336</f>
        <v>29.259999999999998</v>
      </c>
      <c r="X336" s="118">
        <v>0.00062</v>
      </c>
      <c r="Y336" s="118">
        <f>$X$336*$K$336</f>
        <v>0.0868</v>
      </c>
      <c r="Z336" s="118">
        <v>0</v>
      </c>
      <c r="AA336" s="119">
        <f>$Z$336*$K$336</f>
        <v>0</v>
      </c>
      <c r="AR336" s="6" t="s">
        <v>243</v>
      </c>
      <c r="AT336" s="6" t="s">
        <v>127</v>
      </c>
      <c r="AU336" s="6" t="s">
        <v>93</v>
      </c>
      <c r="AY336" s="6" t="s">
        <v>126</v>
      </c>
      <c r="BE336" s="120">
        <f>IF($U$336="základní",$N$336,0)</f>
        <v>0</v>
      </c>
      <c r="BF336" s="120">
        <f>IF($U$336="snížená",$N$336,0)</f>
        <v>0</v>
      </c>
      <c r="BG336" s="120">
        <f>IF($U$336="zákl. přenesená",$N$336,0)</f>
        <v>0</v>
      </c>
      <c r="BH336" s="120">
        <f>IF($U$336="sníž. přenesená",$N$336,0)</f>
        <v>0</v>
      </c>
      <c r="BI336" s="120">
        <f>IF($U$336="nulová",$N$336,0)</f>
        <v>0</v>
      </c>
      <c r="BJ336" s="6" t="s">
        <v>19</v>
      </c>
      <c r="BK336" s="120">
        <f>ROUND($L$336*$K$336,2)</f>
        <v>0</v>
      </c>
      <c r="BL336" s="6" t="s">
        <v>243</v>
      </c>
      <c r="BM336" s="6" t="s">
        <v>615</v>
      </c>
    </row>
    <row r="337" spans="2:65" s="6" customFormat="1" ht="39" customHeight="1">
      <c r="B337" s="19"/>
      <c r="C337" s="113">
        <v>137</v>
      </c>
      <c r="D337" s="113" t="s">
        <v>127</v>
      </c>
      <c r="E337" s="114" t="s">
        <v>616</v>
      </c>
      <c r="F337" s="210" t="s">
        <v>617</v>
      </c>
      <c r="G337" s="211"/>
      <c r="H337" s="211"/>
      <c r="I337" s="211"/>
      <c r="J337" s="115" t="s">
        <v>184</v>
      </c>
      <c r="K337" s="170">
        <v>138</v>
      </c>
      <c r="L337" s="212"/>
      <c r="M337" s="211"/>
      <c r="N337" s="212">
        <f>ROUND($L$337*$K$337,2)</f>
        <v>0</v>
      </c>
      <c r="O337" s="211"/>
      <c r="P337" s="211"/>
      <c r="Q337" s="211"/>
      <c r="R337" s="20"/>
      <c r="T337" s="117"/>
      <c r="U337" s="26" t="s">
        <v>42</v>
      </c>
      <c r="V337" s="118">
        <v>0.613</v>
      </c>
      <c r="W337" s="118">
        <f>$V$337*$K$337</f>
        <v>84.594</v>
      </c>
      <c r="X337" s="118">
        <v>0.0035</v>
      </c>
      <c r="Y337" s="118">
        <f>$X$337*$K$337</f>
        <v>0.483</v>
      </c>
      <c r="Z337" s="118">
        <v>0</v>
      </c>
      <c r="AA337" s="119">
        <f>$Z$337*$K$337</f>
        <v>0</v>
      </c>
      <c r="AR337" s="6" t="s">
        <v>243</v>
      </c>
      <c r="AT337" s="6" t="s">
        <v>127</v>
      </c>
      <c r="AU337" s="6" t="s">
        <v>93</v>
      </c>
      <c r="AY337" s="6" t="s">
        <v>126</v>
      </c>
      <c r="BE337" s="120">
        <f>IF($U$337="základní",$N$337,0)</f>
        <v>0</v>
      </c>
      <c r="BF337" s="120">
        <f>IF($U$337="snížená",$N$337,0)</f>
        <v>0</v>
      </c>
      <c r="BG337" s="120">
        <f>IF($U$337="zákl. přenesená",$N$337,0)</f>
        <v>0</v>
      </c>
      <c r="BH337" s="120">
        <f>IF($U$337="sníž. přenesená",$N$337,0)</f>
        <v>0</v>
      </c>
      <c r="BI337" s="120">
        <f>IF($U$337="nulová",$N$337,0)</f>
        <v>0</v>
      </c>
      <c r="BJ337" s="6" t="s">
        <v>19</v>
      </c>
      <c r="BK337" s="120">
        <f>ROUND($L$337*$K$337,2)</f>
        <v>0</v>
      </c>
      <c r="BL337" s="6" t="s">
        <v>243</v>
      </c>
      <c r="BM337" s="6" t="s">
        <v>618</v>
      </c>
    </row>
    <row r="338" spans="2:65" s="6" customFormat="1" ht="15.75" customHeight="1">
      <c r="B338" s="19"/>
      <c r="C338" s="134">
        <v>138</v>
      </c>
      <c r="D338" s="134" t="s">
        <v>238</v>
      </c>
      <c r="E338" s="135" t="s">
        <v>619</v>
      </c>
      <c r="F338" s="233" t="s">
        <v>620</v>
      </c>
      <c r="G338" s="232"/>
      <c r="H338" s="232"/>
      <c r="I338" s="232"/>
      <c r="J338" s="136" t="s">
        <v>184</v>
      </c>
      <c r="K338" s="177">
        <v>167.10649999999998</v>
      </c>
      <c r="L338" s="231"/>
      <c r="M338" s="232"/>
      <c r="N338" s="231">
        <f>ROUND($L$338*$K$338,2)</f>
        <v>0</v>
      </c>
      <c r="O338" s="211"/>
      <c r="P338" s="211"/>
      <c r="Q338" s="211"/>
      <c r="R338" s="20"/>
      <c r="T338" s="117"/>
      <c r="U338" s="26" t="s">
        <v>42</v>
      </c>
      <c r="V338" s="118">
        <v>0</v>
      </c>
      <c r="W338" s="118">
        <f>$V$338*$K$338</f>
        <v>0</v>
      </c>
      <c r="X338" s="118">
        <v>0.0126</v>
      </c>
      <c r="Y338" s="118">
        <f>$X$338*$K$338</f>
        <v>2.1055419</v>
      </c>
      <c r="Z338" s="118">
        <v>0</v>
      </c>
      <c r="AA338" s="119">
        <f>$Z$338*$K$338</f>
        <v>0</v>
      </c>
      <c r="AR338" s="6" t="s">
        <v>307</v>
      </c>
      <c r="AT338" s="6" t="s">
        <v>238</v>
      </c>
      <c r="AU338" s="6" t="s">
        <v>93</v>
      </c>
      <c r="AY338" s="6" t="s">
        <v>126</v>
      </c>
      <c r="BE338" s="120">
        <f>IF($U$338="základní",$N$338,0)</f>
        <v>0</v>
      </c>
      <c r="BF338" s="120">
        <f>IF($U$338="snížená",$N$338,0)</f>
        <v>0</v>
      </c>
      <c r="BG338" s="120">
        <f>IF($U$338="zákl. přenesená",$N$338,0)</f>
        <v>0</v>
      </c>
      <c r="BH338" s="120">
        <f>IF($U$338="sníž. přenesená",$N$338,0)</f>
        <v>0</v>
      </c>
      <c r="BI338" s="120">
        <f>IF($U$338="nulová",$N$338,0)</f>
        <v>0</v>
      </c>
      <c r="BJ338" s="6" t="s">
        <v>19</v>
      </c>
      <c r="BK338" s="120">
        <f>ROUND($L$338*$K$338,2)</f>
        <v>0</v>
      </c>
      <c r="BL338" s="6" t="s">
        <v>243</v>
      </c>
      <c r="BM338" s="6" t="s">
        <v>621</v>
      </c>
    </row>
    <row r="339" spans="2:47" s="6" customFormat="1" ht="18.75" customHeight="1">
      <c r="B339" s="19"/>
      <c r="F339" s="230" t="s">
        <v>622</v>
      </c>
      <c r="G339" s="194"/>
      <c r="H339" s="194"/>
      <c r="I339" s="194"/>
      <c r="K339" s="158"/>
      <c r="R339" s="20"/>
      <c r="T339" s="54"/>
      <c r="AA339" s="55"/>
      <c r="AT339" s="6" t="s">
        <v>190</v>
      </c>
      <c r="AU339" s="6" t="s">
        <v>93</v>
      </c>
    </row>
    <row r="340" spans="2:65" s="6" customFormat="1" ht="27" customHeight="1">
      <c r="B340" s="19"/>
      <c r="C340" s="113">
        <v>139</v>
      </c>
      <c r="D340" s="113" t="s">
        <v>127</v>
      </c>
      <c r="E340" s="114" t="s">
        <v>623</v>
      </c>
      <c r="F340" s="210" t="s">
        <v>624</v>
      </c>
      <c r="G340" s="211"/>
      <c r="H340" s="211"/>
      <c r="I340" s="211"/>
      <c r="J340" s="115" t="s">
        <v>184</v>
      </c>
      <c r="K340" s="170">
        <v>138</v>
      </c>
      <c r="L340" s="212"/>
      <c r="M340" s="211"/>
      <c r="N340" s="212">
        <f>ROUND($L$340*$K$340,2)</f>
        <v>0</v>
      </c>
      <c r="O340" s="211"/>
      <c r="P340" s="211"/>
      <c r="Q340" s="211"/>
      <c r="R340" s="20"/>
      <c r="T340" s="117"/>
      <c r="U340" s="26" t="s">
        <v>42</v>
      </c>
      <c r="V340" s="118">
        <v>0.1</v>
      </c>
      <c r="W340" s="118">
        <f>$V$340*$K$340</f>
        <v>13.8</v>
      </c>
      <c r="X340" s="118">
        <v>0</v>
      </c>
      <c r="Y340" s="118">
        <f>$X$340*$K$340</f>
        <v>0</v>
      </c>
      <c r="Z340" s="118">
        <v>0</v>
      </c>
      <c r="AA340" s="119">
        <f>$Z$340*$K$340</f>
        <v>0</v>
      </c>
      <c r="AR340" s="6" t="s">
        <v>243</v>
      </c>
      <c r="AT340" s="6" t="s">
        <v>127</v>
      </c>
      <c r="AU340" s="6" t="s">
        <v>93</v>
      </c>
      <c r="AY340" s="6" t="s">
        <v>126</v>
      </c>
      <c r="BE340" s="120">
        <f>IF($U$340="základní",$N$340,0)</f>
        <v>0</v>
      </c>
      <c r="BF340" s="120">
        <f>IF($U$340="snížená",$N$340,0)</f>
        <v>0</v>
      </c>
      <c r="BG340" s="120">
        <f>IF($U$340="zákl. přenesená",$N$340,0)</f>
        <v>0</v>
      </c>
      <c r="BH340" s="120">
        <f>IF($U$340="sníž. přenesená",$N$340,0)</f>
        <v>0</v>
      </c>
      <c r="BI340" s="120">
        <f>IF($U$340="nulová",$N$340,0)</f>
        <v>0</v>
      </c>
      <c r="BJ340" s="6" t="s">
        <v>19</v>
      </c>
      <c r="BK340" s="120">
        <f>ROUND($L$340*$K$340,2)</f>
        <v>0</v>
      </c>
      <c r="BL340" s="6" t="s">
        <v>243</v>
      </c>
      <c r="BM340" s="6" t="s">
        <v>625</v>
      </c>
    </row>
    <row r="341" spans="2:65" s="6" customFormat="1" ht="15.75" customHeight="1">
      <c r="B341" s="19"/>
      <c r="C341" s="113">
        <v>140</v>
      </c>
      <c r="D341" s="113" t="s">
        <v>127</v>
      </c>
      <c r="E341" s="114" t="s">
        <v>626</v>
      </c>
      <c r="F341" s="210" t="s">
        <v>627</v>
      </c>
      <c r="G341" s="211"/>
      <c r="H341" s="211"/>
      <c r="I341" s="211"/>
      <c r="J341" s="115" t="s">
        <v>184</v>
      </c>
      <c r="K341" s="170">
        <v>152</v>
      </c>
      <c r="L341" s="212"/>
      <c r="M341" s="211"/>
      <c r="N341" s="212">
        <f>ROUND($L$341*$K$341,2)</f>
        <v>0</v>
      </c>
      <c r="O341" s="211"/>
      <c r="P341" s="211"/>
      <c r="Q341" s="211"/>
      <c r="R341" s="20"/>
      <c r="T341" s="117"/>
      <c r="U341" s="26" t="s">
        <v>42</v>
      </c>
      <c r="V341" s="118">
        <v>0.044</v>
      </c>
      <c r="W341" s="118">
        <f>$V$341*$K$341</f>
        <v>6.688</v>
      </c>
      <c r="X341" s="118">
        <v>0.0003</v>
      </c>
      <c r="Y341" s="118">
        <f>$X$341*$K$341</f>
        <v>0.045599999999999995</v>
      </c>
      <c r="Z341" s="118">
        <v>0</v>
      </c>
      <c r="AA341" s="119">
        <f>$Z$341*$K$341</f>
        <v>0</v>
      </c>
      <c r="AR341" s="6" t="s">
        <v>243</v>
      </c>
      <c r="AT341" s="6" t="s">
        <v>127</v>
      </c>
      <c r="AU341" s="6" t="s">
        <v>93</v>
      </c>
      <c r="AY341" s="6" t="s">
        <v>126</v>
      </c>
      <c r="BE341" s="120">
        <f>IF($U$341="základní",$N$341,0)</f>
        <v>0</v>
      </c>
      <c r="BF341" s="120">
        <f>IF($U$341="snížená",$N$341,0)</f>
        <v>0</v>
      </c>
      <c r="BG341" s="120">
        <f>IF($U$341="zákl. přenesená",$N$341,0)</f>
        <v>0</v>
      </c>
      <c r="BH341" s="120">
        <f>IF($U$341="sníž. přenesená",$N$341,0)</f>
        <v>0</v>
      </c>
      <c r="BI341" s="120">
        <f>IF($U$341="nulová",$N$341,0)</f>
        <v>0</v>
      </c>
      <c r="BJ341" s="6" t="s">
        <v>19</v>
      </c>
      <c r="BK341" s="120">
        <f>ROUND($L$341*$K$341,2)</f>
        <v>0</v>
      </c>
      <c r="BL341" s="6" t="s">
        <v>243</v>
      </c>
      <c r="BM341" s="6" t="s">
        <v>628</v>
      </c>
    </row>
    <row r="342" spans="2:51" s="6" customFormat="1" ht="18.75" customHeight="1">
      <c r="B342" s="124"/>
      <c r="E342" s="125"/>
      <c r="F342" s="238" t="s">
        <v>811</v>
      </c>
      <c r="G342" s="239"/>
      <c r="H342" s="239"/>
      <c r="I342" s="239"/>
      <c r="K342" s="171">
        <v>152</v>
      </c>
      <c r="R342" s="126"/>
      <c r="T342" s="127"/>
      <c r="AA342" s="128"/>
      <c r="AT342" s="125" t="s">
        <v>196</v>
      </c>
      <c r="AU342" s="125" t="s">
        <v>93</v>
      </c>
      <c r="AV342" s="125" t="s">
        <v>93</v>
      </c>
      <c r="AW342" s="125" t="s">
        <v>103</v>
      </c>
      <c r="AX342" s="125" t="s">
        <v>19</v>
      </c>
      <c r="AY342" s="125" t="s">
        <v>126</v>
      </c>
    </row>
    <row r="343" spans="2:65" s="6" customFormat="1" ht="15.75" customHeight="1">
      <c r="B343" s="19"/>
      <c r="C343" s="113">
        <v>141</v>
      </c>
      <c r="D343" s="113" t="s">
        <v>127</v>
      </c>
      <c r="E343" s="114" t="s">
        <v>629</v>
      </c>
      <c r="F343" s="210" t="s">
        <v>630</v>
      </c>
      <c r="G343" s="211"/>
      <c r="H343" s="211"/>
      <c r="I343" s="211"/>
      <c r="J343" s="115" t="s">
        <v>232</v>
      </c>
      <c r="K343" s="170">
        <v>149</v>
      </c>
      <c r="L343" s="212"/>
      <c r="M343" s="211"/>
      <c r="N343" s="212">
        <f>ROUND($L$343*$K$343,2)</f>
        <v>0</v>
      </c>
      <c r="O343" s="211"/>
      <c r="P343" s="211"/>
      <c r="Q343" s="211"/>
      <c r="R343" s="20"/>
      <c r="T343" s="117"/>
      <c r="U343" s="26" t="s">
        <v>42</v>
      </c>
      <c r="V343" s="118">
        <v>0.05</v>
      </c>
      <c r="W343" s="118">
        <f>$V$343*$K$343</f>
        <v>7.45</v>
      </c>
      <c r="X343" s="118">
        <v>3E-05</v>
      </c>
      <c r="Y343" s="118">
        <f>$X$343*$K$343</f>
        <v>0.00447</v>
      </c>
      <c r="Z343" s="118">
        <v>0</v>
      </c>
      <c r="AA343" s="119">
        <f>$Z$343*$K$343</f>
        <v>0</v>
      </c>
      <c r="AR343" s="6" t="s">
        <v>243</v>
      </c>
      <c r="AT343" s="6" t="s">
        <v>127</v>
      </c>
      <c r="AU343" s="6" t="s">
        <v>93</v>
      </c>
      <c r="AY343" s="6" t="s">
        <v>126</v>
      </c>
      <c r="BE343" s="120">
        <f>IF($U$343="základní",$N$343,0)</f>
        <v>0</v>
      </c>
      <c r="BF343" s="120">
        <f>IF($U$343="snížená",$N$343,0)</f>
        <v>0</v>
      </c>
      <c r="BG343" s="120">
        <f>IF($U$343="zákl. přenesená",$N$343,0)</f>
        <v>0</v>
      </c>
      <c r="BH343" s="120">
        <f>IF($U$343="sníž. přenesená",$N$343,0)</f>
        <v>0</v>
      </c>
      <c r="BI343" s="120">
        <f>IF($U$343="nulová",$N$343,0)</f>
        <v>0</v>
      </c>
      <c r="BJ343" s="6" t="s">
        <v>19</v>
      </c>
      <c r="BK343" s="120">
        <f>ROUND($L$343*$K$343,2)</f>
        <v>0</v>
      </c>
      <c r="BL343" s="6" t="s">
        <v>243</v>
      </c>
      <c r="BM343" s="6" t="s">
        <v>631</v>
      </c>
    </row>
    <row r="344" spans="2:65" s="6" customFormat="1" ht="27" customHeight="1">
      <c r="B344" s="19"/>
      <c r="C344" s="113">
        <v>142</v>
      </c>
      <c r="D344" s="113" t="s">
        <v>127</v>
      </c>
      <c r="E344" s="114" t="s">
        <v>632</v>
      </c>
      <c r="F344" s="210" t="s">
        <v>633</v>
      </c>
      <c r="G344" s="211"/>
      <c r="H344" s="211"/>
      <c r="I344" s="211"/>
      <c r="J344" s="115" t="s">
        <v>297</v>
      </c>
      <c r="K344" s="170">
        <v>2.72435</v>
      </c>
      <c r="L344" s="212"/>
      <c r="M344" s="211"/>
      <c r="N344" s="212">
        <f>ROUND($L$344*$K$344,2)</f>
        <v>0</v>
      </c>
      <c r="O344" s="211"/>
      <c r="P344" s="211"/>
      <c r="Q344" s="211"/>
      <c r="R344" s="20"/>
      <c r="T344" s="117"/>
      <c r="U344" s="26" t="s">
        <v>42</v>
      </c>
      <c r="V344" s="118">
        <v>1.305</v>
      </c>
      <c r="W344" s="118">
        <f>$V$344*$K$344</f>
        <v>3.5552767499999995</v>
      </c>
      <c r="X344" s="118">
        <v>0</v>
      </c>
      <c r="Y344" s="118">
        <f>$X$344*$K$344</f>
        <v>0</v>
      </c>
      <c r="Z344" s="118">
        <v>0</v>
      </c>
      <c r="AA344" s="119">
        <f>$Z$344*$K$344</f>
        <v>0</v>
      </c>
      <c r="AR344" s="6" t="s">
        <v>243</v>
      </c>
      <c r="AT344" s="6" t="s">
        <v>127</v>
      </c>
      <c r="AU344" s="6" t="s">
        <v>93</v>
      </c>
      <c r="AY344" s="6" t="s">
        <v>126</v>
      </c>
      <c r="BE344" s="120">
        <f>IF($U$344="základní",$N$344,0)</f>
        <v>0</v>
      </c>
      <c r="BF344" s="120">
        <f>IF($U$344="snížená",$N$344,0)</f>
        <v>0</v>
      </c>
      <c r="BG344" s="120">
        <f>IF($U$344="zákl. přenesená",$N$344,0)</f>
        <v>0</v>
      </c>
      <c r="BH344" s="120">
        <f>IF($U$344="sníž. přenesená",$N$344,0)</f>
        <v>0</v>
      </c>
      <c r="BI344" s="120">
        <f>IF($U$344="nulová",$N$344,0)</f>
        <v>0</v>
      </c>
      <c r="BJ344" s="6" t="s">
        <v>19</v>
      </c>
      <c r="BK344" s="120">
        <f>ROUND($L$344*$K$344,2)</f>
        <v>0</v>
      </c>
      <c r="BL344" s="6" t="s">
        <v>243</v>
      </c>
      <c r="BM344" s="6" t="s">
        <v>634</v>
      </c>
    </row>
    <row r="345" spans="2:65" s="6" customFormat="1" ht="27" customHeight="1">
      <c r="B345" s="19"/>
      <c r="C345" s="113">
        <v>143</v>
      </c>
      <c r="D345" s="113" t="s">
        <v>127</v>
      </c>
      <c r="E345" s="114" t="s">
        <v>635</v>
      </c>
      <c r="F345" s="210" t="s">
        <v>636</v>
      </c>
      <c r="G345" s="211"/>
      <c r="H345" s="211"/>
      <c r="I345" s="211"/>
      <c r="J345" s="115" t="s">
        <v>297</v>
      </c>
      <c r="K345" s="170">
        <v>2.72435</v>
      </c>
      <c r="L345" s="212"/>
      <c r="M345" s="211"/>
      <c r="N345" s="212">
        <f>ROUND($L$345*$K$345,2)</f>
        <v>0</v>
      </c>
      <c r="O345" s="211"/>
      <c r="P345" s="211"/>
      <c r="Q345" s="211"/>
      <c r="R345" s="20"/>
      <c r="T345" s="117"/>
      <c r="U345" s="26" t="s">
        <v>42</v>
      </c>
      <c r="V345" s="118">
        <v>1.14</v>
      </c>
      <c r="W345" s="118">
        <f>$V$345*$K$345</f>
        <v>3.1057589999999995</v>
      </c>
      <c r="X345" s="118">
        <v>0</v>
      </c>
      <c r="Y345" s="118">
        <f>$X$345*$K$345</f>
        <v>0</v>
      </c>
      <c r="Z345" s="118">
        <v>0</v>
      </c>
      <c r="AA345" s="119">
        <f>$Z$345*$K$345</f>
        <v>0</v>
      </c>
      <c r="AR345" s="6" t="s">
        <v>243</v>
      </c>
      <c r="AT345" s="6" t="s">
        <v>127</v>
      </c>
      <c r="AU345" s="6" t="s">
        <v>93</v>
      </c>
      <c r="AY345" s="6" t="s">
        <v>126</v>
      </c>
      <c r="BE345" s="120">
        <f>IF($U$345="základní",$N$345,0)</f>
        <v>0</v>
      </c>
      <c r="BF345" s="120">
        <f>IF($U$345="snížená",$N$345,0)</f>
        <v>0</v>
      </c>
      <c r="BG345" s="120">
        <f>IF($U$345="zákl. přenesená",$N$345,0)</f>
        <v>0</v>
      </c>
      <c r="BH345" s="120">
        <f>IF($U$345="sníž. přenesená",$N$345,0)</f>
        <v>0</v>
      </c>
      <c r="BI345" s="120">
        <f>IF($U$345="nulová",$N$345,0)</f>
        <v>0</v>
      </c>
      <c r="BJ345" s="6" t="s">
        <v>19</v>
      </c>
      <c r="BK345" s="120">
        <f>ROUND($L$345*$K$345,2)</f>
        <v>0</v>
      </c>
      <c r="BL345" s="6" t="s">
        <v>243</v>
      </c>
      <c r="BM345" s="6" t="s">
        <v>637</v>
      </c>
    </row>
    <row r="346" spans="2:63" s="103" customFormat="1" ht="30.75" customHeight="1">
      <c r="B346" s="104"/>
      <c r="D346" s="112" t="s">
        <v>177</v>
      </c>
      <c r="E346" s="112"/>
      <c r="F346" s="112"/>
      <c r="G346" s="112"/>
      <c r="H346" s="112"/>
      <c r="I346" s="112"/>
      <c r="J346" s="112"/>
      <c r="K346" s="169"/>
      <c r="L346" s="112"/>
      <c r="M346" s="112"/>
      <c r="N346" s="225">
        <f>$BK$346</f>
        <v>0</v>
      </c>
      <c r="O346" s="224"/>
      <c r="P346" s="224"/>
      <c r="Q346" s="224"/>
      <c r="R346" s="107"/>
      <c r="T346" s="108"/>
      <c r="W346" s="109">
        <f>$W$347</f>
        <v>4.865</v>
      </c>
      <c r="Y346" s="109">
        <f>$Y$347</f>
        <v>0</v>
      </c>
      <c r="AA346" s="110">
        <f>$AA$347</f>
        <v>0</v>
      </c>
      <c r="AR346" s="106" t="s">
        <v>93</v>
      </c>
      <c r="AT346" s="106" t="s">
        <v>76</v>
      </c>
      <c r="AU346" s="106" t="s">
        <v>19</v>
      </c>
      <c r="AY346" s="106" t="s">
        <v>126</v>
      </c>
      <c r="BK346" s="111">
        <f>$BK$347</f>
        <v>0</v>
      </c>
    </row>
    <row r="347" spans="2:65" s="6" customFormat="1" ht="27" customHeight="1">
      <c r="B347" s="19"/>
      <c r="C347" s="113">
        <v>144</v>
      </c>
      <c r="D347" s="113" t="s">
        <v>127</v>
      </c>
      <c r="E347" s="114" t="s">
        <v>638</v>
      </c>
      <c r="F347" s="210" t="s">
        <v>639</v>
      </c>
      <c r="G347" s="211"/>
      <c r="H347" s="211"/>
      <c r="I347" s="211"/>
      <c r="J347" s="115" t="s">
        <v>232</v>
      </c>
      <c r="K347" s="170">
        <v>139</v>
      </c>
      <c r="L347" s="212"/>
      <c r="M347" s="211"/>
      <c r="N347" s="212">
        <f>ROUND($L$347*$K$347,2)</f>
        <v>0</v>
      </c>
      <c r="O347" s="211"/>
      <c r="P347" s="211"/>
      <c r="Q347" s="211"/>
      <c r="R347" s="20"/>
      <c r="T347" s="117"/>
      <c r="U347" s="26" t="s">
        <v>42</v>
      </c>
      <c r="V347" s="118">
        <v>0.035</v>
      </c>
      <c r="W347" s="118">
        <f>$V$347*$K$347</f>
        <v>4.865</v>
      </c>
      <c r="X347" s="118">
        <v>0</v>
      </c>
      <c r="Y347" s="118">
        <f>$X$347*$K$347</f>
        <v>0</v>
      </c>
      <c r="Z347" s="118">
        <v>0</v>
      </c>
      <c r="AA347" s="119">
        <f>$Z$347*$K$347</f>
        <v>0</v>
      </c>
      <c r="AR347" s="6" t="s">
        <v>243</v>
      </c>
      <c r="AT347" s="6" t="s">
        <v>127</v>
      </c>
      <c r="AU347" s="6" t="s">
        <v>93</v>
      </c>
      <c r="AY347" s="6" t="s">
        <v>126</v>
      </c>
      <c r="BE347" s="120">
        <f>IF($U$347="základní",$N$347,0)</f>
        <v>0</v>
      </c>
      <c r="BF347" s="120">
        <f>IF($U$347="snížená",$N$347,0)</f>
        <v>0</v>
      </c>
      <c r="BG347" s="120">
        <f>IF($U$347="zákl. přenesená",$N$347,0)</f>
        <v>0</v>
      </c>
      <c r="BH347" s="120">
        <f>IF($U$347="sníž. přenesená",$N$347,0)</f>
        <v>0</v>
      </c>
      <c r="BI347" s="120">
        <f>IF($U$347="nulová",$N$347,0)</f>
        <v>0</v>
      </c>
      <c r="BJ347" s="6" t="s">
        <v>19</v>
      </c>
      <c r="BK347" s="120">
        <f>ROUND($L$347*$K$347,2)</f>
        <v>0</v>
      </c>
      <c r="BL347" s="6" t="s">
        <v>243</v>
      </c>
      <c r="BM347" s="6" t="s">
        <v>640</v>
      </c>
    </row>
    <row r="348" spans="2:63" s="103" customFormat="1" ht="30.75" customHeight="1">
      <c r="B348" s="104"/>
      <c r="D348" s="112" t="s">
        <v>178</v>
      </c>
      <c r="E348" s="112"/>
      <c r="F348" s="112"/>
      <c r="G348" s="112"/>
      <c r="H348" s="112"/>
      <c r="I348" s="112"/>
      <c r="J348" s="112"/>
      <c r="K348" s="169"/>
      <c r="L348" s="112"/>
      <c r="M348" s="112"/>
      <c r="N348" s="225">
        <f>$BK$348</f>
        <v>0</v>
      </c>
      <c r="O348" s="224"/>
      <c r="P348" s="224"/>
      <c r="Q348" s="224"/>
      <c r="R348" s="107"/>
      <c r="T348" s="108"/>
      <c r="W348" s="109">
        <f>SUM($W$349:$W$368)</f>
        <v>518.4442675</v>
      </c>
      <c r="Y348" s="109">
        <f>SUM($Y$349:$Y$368)</f>
        <v>8.6482102</v>
      </c>
      <c r="AA348" s="110">
        <f>SUM($AA$349:$AA$368)</f>
        <v>9.52</v>
      </c>
      <c r="AR348" s="106" t="s">
        <v>93</v>
      </c>
      <c r="AT348" s="106" t="s">
        <v>76</v>
      </c>
      <c r="AU348" s="106" t="s">
        <v>19</v>
      </c>
      <c r="AY348" s="106" t="s">
        <v>126</v>
      </c>
      <c r="BK348" s="111">
        <f>SUM($BK$349:$BK$368)</f>
        <v>0</v>
      </c>
    </row>
    <row r="349" spans="2:65" s="6" customFormat="1" ht="27" customHeight="1">
      <c r="B349" s="19"/>
      <c r="C349" s="113">
        <v>145</v>
      </c>
      <c r="D349" s="113" t="s">
        <v>127</v>
      </c>
      <c r="E349" s="114" t="s">
        <v>641</v>
      </c>
      <c r="F349" s="210" t="s">
        <v>642</v>
      </c>
      <c r="G349" s="211"/>
      <c r="H349" s="211"/>
      <c r="I349" s="211"/>
      <c r="J349" s="115" t="s">
        <v>184</v>
      </c>
      <c r="K349" s="170">
        <v>350</v>
      </c>
      <c r="L349" s="212"/>
      <c r="M349" s="211"/>
      <c r="N349" s="212">
        <f>ROUND($L$349*$K$349,2)</f>
        <v>0</v>
      </c>
      <c r="O349" s="211"/>
      <c r="P349" s="211"/>
      <c r="Q349" s="211"/>
      <c r="R349" s="20"/>
      <c r="T349" s="117"/>
      <c r="U349" s="26" t="s">
        <v>42</v>
      </c>
      <c r="V349" s="118">
        <v>0.192</v>
      </c>
      <c r="W349" s="118">
        <f>$V$349*$K$349</f>
        <v>67.2</v>
      </c>
      <c r="X349" s="118">
        <v>0</v>
      </c>
      <c r="Y349" s="118">
        <f>$X$349*$K$349</f>
        <v>0</v>
      </c>
      <c r="Z349" s="118">
        <v>0.0272</v>
      </c>
      <c r="AA349" s="119">
        <f>$Z$349*$K$349</f>
        <v>9.52</v>
      </c>
      <c r="AR349" s="6" t="s">
        <v>243</v>
      </c>
      <c r="AT349" s="6" t="s">
        <v>127</v>
      </c>
      <c r="AU349" s="6" t="s">
        <v>93</v>
      </c>
      <c r="AY349" s="6" t="s">
        <v>126</v>
      </c>
      <c r="BE349" s="120">
        <f>IF($U$349="základní",$N$349,0)</f>
        <v>0</v>
      </c>
      <c r="BF349" s="120">
        <f>IF($U$349="snížená",$N$349,0)</f>
        <v>0</v>
      </c>
      <c r="BG349" s="120">
        <f>IF($U$349="zákl. přenesená",$N$349,0)</f>
        <v>0</v>
      </c>
      <c r="BH349" s="120">
        <f>IF($U$349="sníž. přenesená",$N$349,0)</f>
        <v>0</v>
      </c>
      <c r="BI349" s="120">
        <f>IF($U$349="nulová",$N$349,0)</f>
        <v>0</v>
      </c>
      <c r="BJ349" s="6" t="s">
        <v>19</v>
      </c>
      <c r="BK349" s="120">
        <f>ROUND($L$349*$K$349,2)</f>
        <v>0</v>
      </c>
      <c r="BL349" s="6" t="s">
        <v>243</v>
      </c>
      <c r="BM349" s="6" t="s">
        <v>643</v>
      </c>
    </row>
    <row r="350" spans="2:51" s="6" customFormat="1" ht="18.75" customHeight="1">
      <c r="B350" s="124"/>
      <c r="E350" s="125"/>
      <c r="F350" s="250">
        <v>350</v>
      </c>
      <c r="G350" s="239"/>
      <c r="H350" s="239"/>
      <c r="I350" s="239"/>
      <c r="K350" s="171">
        <v>350</v>
      </c>
      <c r="R350" s="126"/>
      <c r="T350" s="127"/>
      <c r="AA350" s="128"/>
      <c r="AT350" s="125" t="s">
        <v>196</v>
      </c>
      <c r="AU350" s="125" t="s">
        <v>93</v>
      </c>
      <c r="AV350" s="125" t="s">
        <v>93</v>
      </c>
      <c r="AW350" s="125" t="s">
        <v>103</v>
      </c>
      <c r="AX350" s="125" t="s">
        <v>19</v>
      </c>
      <c r="AY350" s="125" t="s">
        <v>126</v>
      </c>
    </row>
    <row r="351" spans="2:65" s="6" customFormat="1" ht="34.5" customHeight="1">
      <c r="B351" s="19"/>
      <c r="C351" s="113">
        <v>146</v>
      </c>
      <c r="D351" s="113" t="s">
        <v>127</v>
      </c>
      <c r="E351" s="114" t="s">
        <v>644</v>
      </c>
      <c r="F351" s="210" t="s">
        <v>645</v>
      </c>
      <c r="G351" s="211"/>
      <c r="H351" s="211"/>
      <c r="I351" s="211"/>
      <c r="J351" s="115" t="s">
        <v>184</v>
      </c>
      <c r="K351" s="170">
        <v>330</v>
      </c>
      <c r="L351" s="212"/>
      <c r="M351" s="211"/>
      <c r="N351" s="212">
        <f>ROUND($L$351*$K$351,2)</f>
        <v>0</v>
      </c>
      <c r="O351" s="211"/>
      <c r="P351" s="211"/>
      <c r="Q351" s="211"/>
      <c r="R351" s="20"/>
      <c r="T351" s="117"/>
      <c r="U351" s="26" t="s">
        <v>42</v>
      </c>
      <c r="V351" s="118">
        <v>0.746</v>
      </c>
      <c r="W351" s="118">
        <f>$V$351*$K$351</f>
        <v>246.18</v>
      </c>
      <c r="X351" s="118">
        <v>0.003</v>
      </c>
      <c r="Y351" s="118">
        <f>$X$351*$K$351</f>
        <v>0.99</v>
      </c>
      <c r="Z351" s="118">
        <v>0</v>
      </c>
      <c r="AA351" s="119">
        <f>$Z$351*$K$351</f>
        <v>0</v>
      </c>
      <c r="AR351" s="6" t="s">
        <v>243</v>
      </c>
      <c r="AT351" s="6" t="s">
        <v>127</v>
      </c>
      <c r="AU351" s="6" t="s">
        <v>93</v>
      </c>
      <c r="AY351" s="6" t="s">
        <v>126</v>
      </c>
      <c r="BE351" s="120">
        <f>IF($U$351="základní",$N$351,0)</f>
        <v>0</v>
      </c>
      <c r="BF351" s="120">
        <f>IF($U$351="snížená",$N$351,0)</f>
        <v>0</v>
      </c>
      <c r="BG351" s="120">
        <f>IF($U$351="zákl. přenesená",$N$351,0)</f>
        <v>0</v>
      </c>
      <c r="BH351" s="120">
        <f>IF($U$351="sníž. přenesená",$N$351,0)</f>
        <v>0</v>
      </c>
      <c r="BI351" s="120">
        <f>IF($U$351="nulová",$N$351,0)</f>
        <v>0</v>
      </c>
      <c r="BJ351" s="6" t="s">
        <v>19</v>
      </c>
      <c r="BK351" s="120">
        <f>ROUND($L$351*$K$351,2)</f>
        <v>0</v>
      </c>
      <c r="BL351" s="6" t="s">
        <v>243</v>
      </c>
      <c r="BM351" s="6" t="s">
        <v>646</v>
      </c>
    </row>
    <row r="352" spans="2:51" s="6" customFormat="1" ht="18.75" customHeight="1">
      <c r="B352" s="124"/>
      <c r="E352" s="125"/>
      <c r="F352" s="250">
        <v>330</v>
      </c>
      <c r="G352" s="239"/>
      <c r="H352" s="239"/>
      <c r="I352" s="239"/>
      <c r="K352" s="171">
        <v>330</v>
      </c>
      <c r="R352" s="126"/>
      <c r="T352" s="127"/>
      <c r="AA352" s="128"/>
      <c r="AT352" s="125" t="s">
        <v>196</v>
      </c>
      <c r="AU352" s="125" t="s">
        <v>93</v>
      </c>
      <c r="AV352" s="125" t="s">
        <v>93</v>
      </c>
      <c r="AW352" s="125" t="s">
        <v>103</v>
      </c>
      <c r="AX352" s="125" t="s">
        <v>19</v>
      </c>
      <c r="AY352" s="125" t="s">
        <v>126</v>
      </c>
    </row>
    <row r="353" spans="2:65" s="6" customFormat="1" ht="15.75" customHeight="1">
      <c r="B353" s="19"/>
      <c r="C353" s="134">
        <v>147</v>
      </c>
      <c r="D353" s="134" t="s">
        <v>238</v>
      </c>
      <c r="E353" s="135" t="s">
        <v>647</v>
      </c>
      <c r="F353" s="233" t="s">
        <v>648</v>
      </c>
      <c r="G353" s="232"/>
      <c r="H353" s="232"/>
      <c r="I353" s="232"/>
      <c r="J353" s="136" t="s">
        <v>184</v>
      </c>
      <c r="K353" s="177">
        <v>365.5849999999999</v>
      </c>
      <c r="L353" s="231"/>
      <c r="M353" s="232"/>
      <c r="N353" s="231">
        <f>ROUND($L$353*$K$353,2)</f>
        <v>0</v>
      </c>
      <c r="O353" s="211"/>
      <c r="P353" s="211"/>
      <c r="Q353" s="211"/>
      <c r="R353" s="20"/>
      <c r="T353" s="117"/>
      <c r="U353" s="26" t="s">
        <v>42</v>
      </c>
      <c r="V353" s="118">
        <v>0</v>
      </c>
      <c r="W353" s="118">
        <f>$V$353*$K$353</f>
        <v>0</v>
      </c>
      <c r="X353" s="118">
        <v>0.0126</v>
      </c>
      <c r="Y353" s="118">
        <f>$X$353*$K$353</f>
        <v>4.606370999999999</v>
      </c>
      <c r="Z353" s="118">
        <v>0</v>
      </c>
      <c r="AA353" s="119">
        <f>$Z$353*$K$353</f>
        <v>0</v>
      </c>
      <c r="AR353" s="6" t="s">
        <v>307</v>
      </c>
      <c r="AT353" s="6" t="s">
        <v>238</v>
      </c>
      <c r="AU353" s="6" t="s">
        <v>93</v>
      </c>
      <c r="AY353" s="6" t="s">
        <v>126</v>
      </c>
      <c r="BE353" s="120">
        <f>IF($U$353="základní",$N$353,0)</f>
        <v>0</v>
      </c>
      <c r="BF353" s="120">
        <f>IF($U$353="snížená",$N$353,0)</f>
        <v>0</v>
      </c>
      <c r="BG353" s="120">
        <f>IF($U$353="zákl. přenesená",$N$353,0)</f>
        <v>0</v>
      </c>
      <c r="BH353" s="120">
        <f>IF($U$353="sníž. přenesená",$N$353,0)</f>
        <v>0</v>
      </c>
      <c r="BI353" s="120">
        <f>IF($U$353="nulová",$N$353,0)</f>
        <v>0</v>
      </c>
      <c r="BJ353" s="6" t="s">
        <v>19</v>
      </c>
      <c r="BK353" s="120">
        <f>ROUND($L$353*$K$353,2)</f>
        <v>0</v>
      </c>
      <c r="BL353" s="6" t="s">
        <v>243</v>
      </c>
      <c r="BM353" s="6" t="s">
        <v>649</v>
      </c>
    </row>
    <row r="354" spans="2:47" s="6" customFormat="1" ht="61.5" customHeight="1">
      <c r="B354" s="19"/>
      <c r="F354" s="251" t="s">
        <v>799</v>
      </c>
      <c r="G354" s="194"/>
      <c r="H354" s="194"/>
      <c r="I354" s="194"/>
      <c r="K354" s="158"/>
      <c r="R354" s="20"/>
      <c r="T354" s="54"/>
      <c r="AA354" s="55"/>
      <c r="AT354" s="6" t="s">
        <v>190</v>
      </c>
      <c r="AU354" s="6" t="s">
        <v>93</v>
      </c>
    </row>
    <row r="355" spans="2:65" s="6" customFormat="1" ht="27" customHeight="1">
      <c r="B355" s="19"/>
      <c r="C355" s="113">
        <v>148</v>
      </c>
      <c r="D355" s="113" t="s">
        <v>127</v>
      </c>
      <c r="E355" s="114" t="s">
        <v>650</v>
      </c>
      <c r="F355" s="210" t="s">
        <v>651</v>
      </c>
      <c r="G355" s="211"/>
      <c r="H355" s="211"/>
      <c r="I355" s="211"/>
      <c r="J355" s="115" t="s">
        <v>184</v>
      </c>
      <c r="K355" s="170">
        <v>343</v>
      </c>
      <c r="L355" s="212"/>
      <c r="M355" s="211"/>
      <c r="N355" s="212">
        <f>ROUND($L$355*$K$355,2)</f>
        <v>0</v>
      </c>
      <c r="O355" s="211"/>
      <c r="P355" s="211"/>
      <c r="Q355" s="211"/>
      <c r="R355" s="20"/>
      <c r="T355" s="117"/>
      <c r="U355" s="26" t="s">
        <v>42</v>
      </c>
      <c r="V355" s="118">
        <v>0.149</v>
      </c>
      <c r="W355" s="118">
        <f>$V$355*$K$355</f>
        <v>51.107</v>
      </c>
      <c r="X355" s="118">
        <v>0.008</v>
      </c>
      <c r="Y355" s="118">
        <f>$X$355*$K$355</f>
        <v>2.744</v>
      </c>
      <c r="Z355" s="118">
        <v>0</v>
      </c>
      <c r="AA355" s="119">
        <f>$Z$355*$K$355</f>
        <v>0</v>
      </c>
      <c r="AR355" s="6" t="s">
        <v>243</v>
      </c>
      <c r="AT355" s="6" t="s">
        <v>127</v>
      </c>
      <c r="AU355" s="6" t="s">
        <v>93</v>
      </c>
      <c r="AY355" s="6" t="s">
        <v>126</v>
      </c>
      <c r="BE355" s="120">
        <f>IF($U$355="základní",$N$355,0)</f>
        <v>0</v>
      </c>
      <c r="BF355" s="120">
        <f>IF($U$355="snížená",$N$355,0)</f>
        <v>0</v>
      </c>
      <c r="BG355" s="120">
        <f>IF($U$355="zákl. přenesená",$N$355,0)</f>
        <v>0</v>
      </c>
      <c r="BH355" s="120">
        <f>IF($U$355="sníž. přenesená",$N$355,0)</f>
        <v>0</v>
      </c>
      <c r="BI355" s="120">
        <f>IF($U$355="nulová",$N$355,0)</f>
        <v>0</v>
      </c>
      <c r="BJ355" s="6" t="s">
        <v>19</v>
      </c>
      <c r="BK355" s="120">
        <f>ROUND($L$355*$K$355,2)</f>
        <v>0</v>
      </c>
      <c r="BL355" s="6" t="s">
        <v>243</v>
      </c>
      <c r="BM355" s="6" t="s">
        <v>652</v>
      </c>
    </row>
    <row r="356" spans="2:51" s="6" customFormat="1" ht="18.75" customHeight="1">
      <c r="B356" s="124"/>
      <c r="E356" s="125"/>
      <c r="F356" s="238" t="s">
        <v>812</v>
      </c>
      <c r="G356" s="239"/>
      <c r="H356" s="239"/>
      <c r="I356" s="239"/>
      <c r="K356" s="171">
        <v>343</v>
      </c>
      <c r="R356" s="126"/>
      <c r="T356" s="127"/>
      <c r="AA356" s="128"/>
      <c r="AT356" s="125" t="s">
        <v>196</v>
      </c>
      <c r="AU356" s="125" t="s">
        <v>93</v>
      </c>
      <c r="AV356" s="125" t="s">
        <v>93</v>
      </c>
      <c r="AW356" s="125" t="s">
        <v>103</v>
      </c>
      <c r="AX356" s="125" t="s">
        <v>19</v>
      </c>
      <c r="AY356" s="125" t="s">
        <v>126</v>
      </c>
    </row>
    <row r="357" spans="2:65" s="6" customFormat="1" ht="39" customHeight="1">
      <c r="B357" s="19"/>
      <c r="C357" s="113">
        <v>149</v>
      </c>
      <c r="D357" s="113" t="s">
        <v>127</v>
      </c>
      <c r="E357" s="114" t="s">
        <v>653</v>
      </c>
      <c r="F357" s="210" t="s">
        <v>654</v>
      </c>
      <c r="G357" s="211"/>
      <c r="H357" s="211"/>
      <c r="I357" s="211"/>
      <c r="J357" s="115" t="s">
        <v>184</v>
      </c>
      <c r="K357" s="170">
        <v>343</v>
      </c>
      <c r="L357" s="212"/>
      <c r="M357" s="211"/>
      <c r="N357" s="212">
        <f>ROUND($L$357*$K$357,2)</f>
        <v>0</v>
      </c>
      <c r="O357" s="211"/>
      <c r="P357" s="211"/>
      <c r="Q357" s="211"/>
      <c r="R357" s="20"/>
      <c r="T357" s="117"/>
      <c r="U357" s="26" t="s">
        <v>42</v>
      </c>
      <c r="V357" s="118">
        <v>0.1</v>
      </c>
      <c r="W357" s="118">
        <f>$V$357*$K$357</f>
        <v>34.300000000000004</v>
      </c>
      <c r="X357" s="118">
        <v>0</v>
      </c>
      <c r="Y357" s="118">
        <f>$X$357*$K$357</f>
        <v>0</v>
      </c>
      <c r="Z357" s="118">
        <v>0</v>
      </c>
      <c r="AA357" s="119">
        <f>$Z$357*$K$357</f>
        <v>0</v>
      </c>
      <c r="AR357" s="6" t="s">
        <v>243</v>
      </c>
      <c r="AT357" s="6" t="s">
        <v>127</v>
      </c>
      <c r="AU357" s="6" t="s">
        <v>93</v>
      </c>
      <c r="AY357" s="6" t="s">
        <v>126</v>
      </c>
      <c r="BE357" s="120">
        <f>IF($U$357="základní",$N$357,0)</f>
        <v>0</v>
      </c>
      <c r="BF357" s="120">
        <f>IF($U$357="snížená",$N$357,0)</f>
        <v>0</v>
      </c>
      <c r="BG357" s="120">
        <f>IF($U$357="zákl. přenesená",$N$357,0)</f>
        <v>0</v>
      </c>
      <c r="BH357" s="120">
        <f>IF($U$357="sníž. přenesená",$N$357,0)</f>
        <v>0</v>
      </c>
      <c r="BI357" s="120">
        <f>IF($U$357="nulová",$N$357,0)</f>
        <v>0</v>
      </c>
      <c r="BJ357" s="6" t="s">
        <v>19</v>
      </c>
      <c r="BK357" s="120">
        <f>ROUND($L$357*$K$357,2)</f>
        <v>0</v>
      </c>
      <c r="BL357" s="6" t="s">
        <v>243</v>
      </c>
      <c r="BM357" s="6" t="s">
        <v>655</v>
      </c>
    </row>
    <row r="358" spans="2:51" s="6" customFormat="1" ht="18.75" customHeight="1">
      <c r="B358" s="124"/>
      <c r="E358" s="125"/>
      <c r="F358" s="238" t="s">
        <v>812</v>
      </c>
      <c r="G358" s="239"/>
      <c r="H358" s="239"/>
      <c r="I358" s="239"/>
      <c r="K358" s="171">
        <v>343</v>
      </c>
      <c r="R358" s="126"/>
      <c r="T358" s="127"/>
      <c r="AA358" s="128"/>
      <c r="AT358" s="125" t="s">
        <v>196</v>
      </c>
      <c r="AU358" s="125" t="s">
        <v>93</v>
      </c>
      <c r="AV358" s="125" t="s">
        <v>93</v>
      </c>
      <c r="AW358" s="125" t="s">
        <v>103</v>
      </c>
      <c r="AX358" s="125" t="s">
        <v>19</v>
      </c>
      <c r="AY358" s="125" t="s">
        <v>126</v>
      </c>
    </row>
    <row r="359" spans="2:65" s="6" customFormat="1" ht="27" customHeight="1">
      <c r="B359" s="19"/>
      <c r="C359" s="113">
        <v>150</v>
      </c>
      <c r="D359" s="113" t="s">
        <v>127</v>
      </c>
      <c r="E359" s="114" t="s">
        <v>656</v>
      </c>
      <c r="F359" s="210" t="s">
        <v>657</v>
      </c>
      <c r="G359" s="211"/>
      <c r="H359" s="211"/>
      <c r="I359" s="211"/>
      <c r="J359" s="115" t="s">
        <v>184</v>
      </c>
      <c r="K359" s="170">
        <v>2.56</v>
      </c>
      <c r="L359" s="212"/>
      <c r="M359" s="211"/>
      <c r="N359" s="212">
        <f>ROUND($L$359*$K$359,2)</f>
        <v>0</v>
      </c>
      <c r="O359" s="211"/>
      <c r="P359" s="211"/>
      <c r="Q359" s="211"/>
      <c r="R359" s="20"/>
      <c r="T359" s="117"/>
      <c r="U359" s="26" t="s">
        <v>42</v>
      </c>
      <c r="V359" s="118">
        <v>0.53</v>
      </c>
      <c r="W359" s="118">
        <f>$V$359*$K$359</f>
        <v>1.3568</v>
      </c>
      <c r="X359" s="118">
        <v>0.00057</v>
      </c>
      <c r="Y359" s="118">
        <f>$X$359*$K$359</f>
        <v>0.0014592</v>
      </c>
      <c r="Z359" s="118">
        <v>0</v>
      </c>
      <c r="AA359" s="119">
        <f>$Z$359*$K$359</f>
        <v>0</v>
      </c>
      <c r="AR359" s="6" t="s">
        <v>243</v>
      </c>
      <c r="AT359" s="6" t="s">
        <v>127</v>
      </c>
      <c r="AU359" s="6" t="s">
        <v>93</v>
      </c>
      <c r="AY359" s="6" t="s">
        <v>126</v>
      </c>
      <c r="BE359" s="120">
        <f>IF($U$359="základní",$N$359,0)</f>
        <v>0</v>
      </c>
      <c r="BF359" s="120">
        <f>IF($U$359="snížená",$N$359,0)</f>
        <v>0</v>
      </c>
      <c r="BG359" s="120">
        <f>IF($U$359="zákl. přenesená",$N$359,0)</f>
        <v>0</v>
      </c>
      <c r="BH359" s="120">
        <f>IF($U$359="sníž. přenesená",$N$359,0)</f>
        <v>0</v>
      </c>
      <c r="BI359" s="120">
        <f>IF($U$359="nulová",$N$359,0)</f>
        <v>0</v>
      </c>
      <c r="BJ359" s="6" t="s">
        <v>19</v>
      </c>
      <c r="BK359" s="120">
        <f>ROUND($L$359*$K$359,2)</f>
        <v>0</v>
      </c>
      <c r="BL359" s="6" t="s">
        <v>243</v>
      </c>
      <c r="BM359" s="6" t="s">
        <v>658</v>
      </c>
    </row>
    <row r="360" spans="2:51" s="6" customFormat="1" ht="18.75" customHeight="1">
      <c r="B360" s="124"/>
      <c r="E360" s="125"/>
      <c r="F360" s="250" t="s">
        <v>659</v>
      </c>
      <c r="G360" s="239"/>
      <c r="H360" s="239"/>
      <c r="I360" s="239"/>
      <c r="K360" s="171">
        <v>2.56</v>
      </c>
      <c r="R360" s="126"/>
      <c r="T360" s="127"/>
      <c r="AA360" s="128"/>
      <c r="AT360" s="125" t="s">
        <v>196</v>
      </c>
      <c r="AU360" s="125" t="s">
        <v>93</v>
      </c>
      <c r="AV360" s="125" t="s">
        <v>93</v>
      </c>
      <c r="AW360" s="125" t="s">
        <v>103</v>
      </c>
      <c r="AX360" s="125" t="s">
        <v>19</v>
      </c>
      <c r="AY360" s="125" t="s">
        <v>126</v>
      </c>
    </row>
    <row r="361" spans="2:65" s="6" customFormat="1" ht="15.75" customHeight="1">
      <c r="B361" s="19"/>
      <c r="C361" s="134">
        <v>151</v>
      </c>
      <c r="D361" s="134" t="s">
        <v>238</v>
      </c>
      <c r="E361" s="135" t="s">
        <v>660</v>
      </c>
      <c r="F361" s="233" t="s">
        <v>661</v>
      </c>
      <c r="G361" s="232"/>
      <c r="H361" s="232"/>
      <c r="I361" s="232"/>
      <c r="J361" s="136" t="s">
        <v>184</v>
      </c>
      <c r="K361" s="177">
        <v>2.56</v>
      </c>
      <c r="L361" s="231"/>
      <c r="M361" s="232"/>
      <c r="N361" s="231">
        <f>ROUND($L$361*$K$361,2)</f>
        <v>0</v>
      </c>
      <c r="O361" s="211"/>
      <c r="P361" s="211"/>
      <c r="Q361" s="211"/>
      <c r="R361" s="20"/>
      <c r="T361" s="117"/>
      <c r="U361" s="26" t="s">
        <v>42</v>
      </c>
      <c r="V361" s="118">
        <v>0</v>
      </c>
      <c r="W361" s="118">
        <f>$V$361*$K$361</f>
        <v>0</v>
      </c>
      <c r="X361" s="118">
        <v>0.012</v>
      </c>
      <c r="Y361" s="118">
        <f>$X$361*$K$361</f>
        <v>0.03072</v>
      </c>
      <c r="Z361" s="118">
        <v>0</v>
      </c>
      <c r="AA361" s="119">
        <f>$Z$361*$K$361</f>
        <v>0</v>
      </c>
      <c r="AR361" s="6" t="s">
        <v>307</v>
      </c>
      <c r="AT361" s="6" t="s">
        <v>238</v>
      </c>
      <c r="AU361" s="6" t="s">
        <v>93</v>
      </c>
      <c r="AY361" s="6" t="s">
        <v>126</v>
      </c>
      <c r="BE361" s="120">
        <f>IF($U$361="základní",$N$361,0)</f>
        <v>0</v>
      </c>
      <c r="BF361" s="120">
        <f>IF($U$361="snížená",$N$361,0)</f>
        <v>0</v>
      </c>
      <c r="BG361" s="120">
        <f>IF($U$361="zákl. přenesená",$N$361,0)</f>
        <v>0</v>
      </c>
      <c r="BH361" s="120">
        <f>IF($U$361="sníž. přenesená",$N$361,0)</f>
        <v>0</v>
      </c>
      <c r="BI361" s="120">
        <f>IF($U$361="nulová",$N$361,0)</f>
        <v>0</v>
      </c>
      <c r="BJ361" s="6" t="s">
        <v>19</v>
      </c>
      <c r="BK361" s="120">
        <f>ROUND($L$361*$K$361,2)</f>
        <v>0</v>
      </c>
      <c r="BL361" s="6" t="s">
        <v>243</v>
      </c>
      <c r="BM361" s="6" t="s">
        <v>662</v>
      </c>
    </row>
    <row r="362" spans="2:65" s="6" customFormat="1" ht="27" customHeight="1">
      <c r="B362" s="19"/>
      <c r="C362" s="113">
        <v>152</v>
      </c>
      <c r="D362" s="113" t="s">
        <v>127</v>
      </c>
      <c r="E362" s="114" t="s">
        <v>663</v>
      </c>
      <c r="F362" s="210" t="s">
        <v>664</v>
      </c>
      <c r="G362" s="211"/>
      <c r="H362" s="211"/>
      <c r="I362" s="211"/>
      <c r="J362" s="115" t="s">
        <v>232</v>
      </c>
      <c r="K362" s="170">
        <v>372</v>
      </c>
      <c r="L362" s="212"/>
      <c r="M362" s="211"/>
      <c r="N362" s="212">
        <f>ROUND($L$362*$K$362,2)</f>
        <v>0</v>
      </c>
      <c r="O362" s="211"/>
      <c r="P362" s="211"/>
      <c r="Q362" s="211"/>
      <c r="R362" s="20"/>
      <c r="T362" s="117"/>
      <c r="U362" s="26" t="s">
        <v>42</v>
      </c>
      <c r="V362" s="118">
        <v>0.16</v>
      </c>
      <c r="W362" s="118">
        <f>$V$362*$K$362</f>
        <v>59.52</v>
      </c>
      <c r="X362" s="118">
        <v>0.00026</v>
      </c>
      <c r="Y362" s="118">
        <f>$X$362*$K$362</f>
        <v>0.09671999999999999</v>
      </c>
      <c r="Z362" s="118">
        <v>0</v>
      </c>
      <c r="AA362" s="119">
        <f>$Z$362*$K$362</f>
        <v>0</v>
      </c>
      <c r="AR362" s="6" t="s">
        <v>243</v>
      </c>
      <c r="AT362" s="6" t="s">
        <v>127</v>
      </c>
      <c r="AU362" s="6" t="s">
        <v>93</v>
      </c>
      <c r="AY362" s="6" t="s">
        <v>126</v>
      </c>
      <c r="BE362" s="120">
        <f>IF($U$362="základní",$N$362,0)</f>
        <v>0</v>
      </c>
      <c r="BF362" s="120">
        <f>IF($U$362="snížená",$N$362,0)</f>
        <v>0</v>
      </c>
      <c r="BG362" s="120">
        <f>IF($U$362="zákl. přenesená",$N$362,0)</f>
        <v>0</v>
      </c>
      <c r="BH362" s="120">
        <f>IF($U$362="sníž. přenesená",$N$362,0)</f>
        <v>0</v>
      </c>
      <c r="BI362" s="120">
        <f>IF($U$362="nulová",$N$362,0)</f>
        <v>0</v>
      </c>
      <c r="BJ362" s="6" t="s">
        <v>19</v>
      </c>
      <c r="BK362" s="120">
        <f>ROUND($L$362*$K$362,2)</f>
        <v>0</v>
      </c>
      <c r="BL362" s="6" t="s">
        <v>243</v>
      </c>
      <c r="BM362" s="6" t="s">
        <v>665</v>
      </c>
    </row>
    <row r="363" spans="2:51" s="6" customFormat="1" ht="18.75" customHeight="1">
      <c r="B363" s="124"/>
      <c r="E363" s="125"/>
      <c r="F363" s="238" t="s">
        <v>813</v>
      </c>
      <c r="G363" s="239"/>
      <c r="H363" s="239"/>
      <c r="I363" s="239"/>
      <c r="K363" s="171">
        <v>327</v>
      </c>
      <c r="R363" s="126"/>
      <c r="T363" s="127"/>
      <c r="AA363" s="128"/>
      <c r="AT363" s="125" t="s">
        <v>196</v>
      </c>
      <c r="AU363" s="125" t="s">
        <v>93</v>
      </c>
      <c r="AV363" s="125" t="s">
        <v>93</v>
      </c>
      <c r="AW363" s="125" t="s">
        <v>103</v>
      </c>
      <c r="AX363" s="125" t="s">
        <v>19</v>
      </c>
      <c r="AY363" s="125" t="s">
        <v>126</v>
      </c>
    </row>
    <row r="364" spans="2:65" s="6" customFormat="1" ht="15.75" customHeight="1">
      <c r="B364" s="19"/>
      <c r="C364" s="113">
        <v>153</v>
      </c>
      <c r="D364" s="113" t="s">
        <v>127</v>
      </c>
      <c r="E364" s="114" t="s">
        <v>666</v>
      </c>
      <c r="F364" s="210" t="s">
        <v>667</v>
      </c>
      <c r="G364" s="211"/>
      <c r="H364" s="211"/>
      <c r="I364" s="211"/>
      <c r="J364" s="115" t="s">
        <v>184</v>
      </c>
      <c r="K364" s="170">
        <v>332.34999999999997</v>
      </c>
      <c r="L364" s="212"/>
      <c r="M364" s="211"/>
      <c r="N364" s="212">
        <f>ROUND($L$364*$K$364,2)</f>
        <v>0</v>
      </c>
      <c r="O364" s="211"/>
      <c r="P364" s="211"/>
      <c r="Q364" s="211"/>
      <c r="R364" s="20"/>
      <c r="T364" s="117"/>
      <c r="U364" s="26" t="s">
        <v>42</v>
      </c>
      <c r="V364" s="118">
        <v>0.044</v>
      </c>
      <c r="W364" s="118">
        <f>$V$364*$K$364</f>
        <v>14.623399999999998</v>
      </c>
      <c r="X364" s="118">
        <v>0.0003</v>
      </c>
      <c r="Y364" s="118">
        <f>$X$364*$K$364</f>
        <v>0.09970499999999997</v>
      </c>
      <c r="Z364" s="118">
        <v>0</v>
      </c>
      <c r="AA364" s="119">
        <f>$Z$364*$K$364</f>
        <v>0</v>
      </c>
      <c r="AR364" s="6" t="s">
        <v>243</v>
      </c>
      <c r="AT364" s="6" t="s">
        <v>127</v>
      </c>
      <c r="AU364" s="6" t="s">
        <v>93</v>
      </c>
      <c r="AY364" s="6" t="s">
        <v>126</v>
      </c>
      <c r="BE364" s="120">
        <f>IF($U$364="základní",$N$364,0)</f>
        <v>0</v>
      </c>
      <c r="BF364" s="120">
        <f>IF($U$364="snížená",$N$364,0)</f>
        <v>0</v>
      </c>
      <c r="BG364" s="120">
        <f>IF($U$364="zákl. přenesená",$N$364,0)</f>
        <v>0</v>
      </c>
      <c r="BH364" s="120">
        <f>IF($U$364="sníž. přenesená",$N$364,0)</f>
        <v>0</v>
      </c>
      <c r="BI364" s="120">
        <f>IF($U$364="nulová",$N$364,0)</f>
        <v>0</v>
      </c>
      <c r="BJ364" s="6" t="s">
        <v>19</v>
      </c>
      <c r="BK364" s="120">
        <f>ROUND($L$364*$K$364,2)</f>
        <v>0</v>
      </c>
      <c r="BL364" s="6" t="s">
        <v>243</v>
      </c>
      <c r="BM364" s="6" t="s">
        <v>668</v>
      </c>
    </row>
    <row r="365" spans="2:65" s="6" customFormat="1" ht="27" customHeight="1">
      <c r="B365" s="19"/>
      <c r="C365" s="113">
        <v>154</v>
      </c>
      <c r="D365" s="113" t="s">
        <v>127</v>
      </c>
      <c r="E365" s="114" t="s">
        <v>669</v>
      </c>
      <c r="F365" s="210" t="s">
        <v>670</v>
      </c>
      <c r="G365" s="211"/>
      <c r="H365" s="211"/>
      <c r="I365" s="211"/>
      <c r="J365" s="115" t="s">
        <v>232</v>
      </c>
      <c r="K365" s="170">
        <v>74.75</v>
      </c>
      <c r="L365" s="212"/>
      <c r="M365" s="211"/>
      <c r="N365" s="212">
        <f>ROUND($L$365*$K$365,2)</f>
        <v>0</v>
      </c>
      <c r="O365" s="211"/>
      <c r="P365" s="211"/>
      <c r="Q365" s="211"/>
      <c r="R365" s="20"/>
      <c r="T365" s="117"/>
      <c r="U365" s="26" t="s">
        <v>42</v>
      </c>
      <c r="V365" s="118">
        <v>0.312</v>
      </c>
      <c r="W365" s="118">
        <f>$V$365*$K$365</f>
        <v>23.322</v>
      </c>
      <c r="X365" s="118">
        <v>0.00106</v>
      </c>
      <c r="Y365" s="118">
        <f>$X$365*$K$365</f>
        <v>0.079235</v>
      </c>
      <c r="Z365" s="118">
        <v>0</v>
      </c>
      <c r="AA365" s="119">
        <f>$Z$365*$K$365</f>
        <v>0</v>
      </c>
      <c r="AR365" s="6" t="s">
        <v>243</v>
      </c>
      <c r="AT365" s="6" t="s">
        <v>127</v>
      </c>
      <c r="AU365" s="6" t="s">
        <v>93</v>
      </c>
      <c r="AY365" s="6" t="s">
        <v>126</v>
      </c>
      <c r="BE365" s="120">
        <f>IF($U$365="základní",$N$365,0)</f>
        <v>0</v>
      </c>
      <c r="BF365" s="120">
        <f>IF($U$365="snížená",$N$365,0)</f>
        <v>0</v>
      </c>
      <c r="BG365" s="120">
        <f>IF($U$365="zákl. přenesená",$N$365,0)</f>
        <v>0</v>
      </c>
      <c r="BH365" s="120">
        <f>IF($U$365="sníž. přenesená",$N$365,0)</f>
        <v>0</v>
      </c>
      <c r="BI365" s="120">
        <f>IF($U$365="nulová",$N$365,0)</f>
        <v>0</v>
      </c>
      <c r="BJ365" s="6" t="s">
        <v>19</v>
      </c>
      <c r="BK365" s="120">
        <f>ROUND($L$365*$K$365,2)</f>
        <v>0</v>
      </c>
      <c r="BL365" s="6" t="s">
        <v>243</v>
      </c>
      <c r="BM365" s="6" t="s">
        <v>671</v>
      </c>
    </row>
    <row r="366" spans="2:63" s="6" customFormat="1" ht="27" customHeight="1">
      <c r="B366" s="19"/>
      <c r="C366" s="146"/>
      <c r="D366" s="146"/>
      <c r="E366" s="147"/>
      <c r="F366" s="235" t="s">
        <v>759</v>
      </c>
      <c r="G366" s="235"/>
      <c r="H366" s="235"/>
      <c r="I366" s="235"/>
      <c r="J366" s="149"/>
      <c r="K366" s="172"/>
      <c r="L366" s="150"/>
      <c r="M366" s="148"/>
      <c r="N366" s="150"/>
      <c r="O366" s="148"/>
      <c r="P366" s="148"/>
      <c r="Q366" s="148"/>
      <c r="R366" s="20"/>
      <c r="T366" s="117"/>
      <c r="U366" s="26"/>
      <c r="V366" s="118"/>
      <c r="W366" s="118"/>
      <c r="X366" s="118"/>
      <c r="Y366" s="118"/>
      <c r="Z366" s="118"/>
      <c r="AA366" s="119"/>
      <c r="BE366" s="120"/>
      <c r="BF366" s="120"/>
      <c r="BG366" s="120"/>
      <c r="BH366" s="120"/>
      <c r="BI366" s="120"/>
      <c r="BK366" s="120"/>
    </row>
    <row r="367" spans="2:65" s="6" customFormat="1" ht="27" customHeight="1">
      <c r="B367" s="19"/>
      <c r="C367" s="113">
        <v>155</v>
      </c>
      <c r="D367" s="113" t="s">
        <v>127</v>
      </c>
      <c r="E367" s="114" t="s">
        <v>672</v>
      </c>
      <c r="F367" s="210" t="s">
        <v>673</v>
      </c>
      <c r="G367" s="211"/>
      <c r="H367" s="211"/>
      <c r="I367" s="211"/>
      <c r="J367" s="115" t="s">
        <v>297</v>
      </c>
      <c r="K367" s="170">
        <v>8.5215</v>
      </c>
      <c r="L367" s="212"/>
      <c r="M367" s="211"/>
      <c r="N367" s="212">
        <f>ROUND($L$367*$K$367,2)</f>
        <v>0</v>
      </c>
      <c r="O367" s="211"/>
      <c r="P367" s="211"/>
      <c r="Q367" s="211"/>
      <c r="R367" s="20"/>
      <c r="T367" s="117"/>
      <c r="U367" s="26" t="s">
        <v>42</v>
      </c>
      <c r="V367" s="118">
        <v>1.305</v>
      </c>
      <c r="W367" s="118">
        <f>$V$367*$K$367</f>
        <v>11.120557499999999</v>
      </c>
      <c r="X367" s="118">
        <v>0</v>
      </c>
      <c r="Y367" s="118">
        <f>$X$367*$K$367</f>
        <v>0</v>
      </c>
      <c r="Z367" s="118">
        <v>0</v>
      </c>
      <c r="AA367" s="119">
        <f>$Z$367*$K$367</f>
        <v>0</v>
      </c>
      <c r="AR367" s="6" t="s">
        <v>243</v>
      </c>
      <c r="AT367" s="6" t="s">
        <v>127</v>
      </c>
      <c r="AU367" s="6" t="s">
        <v>93</v>
      </c>
      <c r="AY367" s="6" t="s">
        <v>126</v>
      </c>
      <c r="BE367" s="120">
        <f>IF($U$367="základní",$N$367,0)</f>
        <v>0</v>
      </c>
      <c r="BF367" s="120">
        <f>IF($U$367="snížená",$N$367,0)</f>
        <v>0</v>
      </c>
      <c r="BG367" s="120">
        <f>IF($U$367="zákl. přenesená",$N$367,0)</f>
        <v>0</v>
      </c>
      <c r="BH367" s="120">
        <f>IF($U$367="sníž. přenesená",$N$367,0)</f>
        <v>0</v>
      </c>
      <c r="BI367" s="120">
        <f>IF($U$367="nulová",$N$367,0)</f>
        <v>0</v>
      </c>
      <c r="BJ367" s="6" t="s">
        <v>19</v>
      </c>
      <c r="BK367" s="120">
        <f>ROUND($L$367*$K$367,2)</f>
        <v>0</v>
      </c>
      <c r="BL367" s="6" t="s">
        <v>243</v>
      </c>
      <c r="BM367" s="6" t="s">
        <v>674</v>
      </c>
    </row>
    <row r="368" spans="2:65" s="6" customFormat="1" ht="27" customHeight="1">
      <c r="B368" s="19"/>
      <c r="C368" s="113">
        <v>156</v>
      </c>
      <c r="D368" s="113" t="s">
        <v>127</v>
      </c>
      <c r="E368" s="114" t="s">
        <v>675</v>
      </c>
      <c r="F368" s="210" t="s">
        <v>676</v>
      </c>
      <c r="G368" s="211"/>
      <c r="H368" s="211"/>
      <c r="I368" s="211"/>
      <c r="J368" s="115" t="s">
        <v>297</v>
      </c>
      <c r="K368" s="170">
        <v>8.5215</v>
      </c>
      <c r="L368" s="212"/>
      <c r="M368" s="211"/>
      <c r="N368" s="212">
        <f>ROUND($L$368*$K$368,2)</f>
        <v>0</v>
      </c>
      <c r="O368" s="211"/>
      <c r="P368" s="211"/>
      <c r="Q368" s="211"/>
      <c r="R368" s="20"/>
      <c r="T368" s="117"/>
      <c r="U368" s="26" t="s">
        <v>42</v>
      </c>
      <c r="V368" s="118">
        <v>1.14</v>
      </c>
      <c r="W368" s="118">
        <f>$V$368*$K$368</f>
        <v>9.714509999999999</v>
      </c>
      <c r="X368" s="118">
        <v>0</v>
      </c>
      <c r="Y368" s="118">
        <f>$X$368*$K$368</f>
        <v>0</v>
      </c>
      <c r="Z368" s="118">
        <v>0</v>
      </c>
      <c r="AA368" s="119">
        <f>$Z$368*$K$368</f>
        <v>0</v>
      </c>
      <c r="AR368" s="6" t="s">
        <v>243</v>
      </c>
      <c r="AT368" s="6" t="s">
        <v>127</v>
      </c>
      <c r="AU368" s="6" t="s">
        <v>93</v>
      </c>
      <c r="AY368" s="6" t="s">
        <v>126</v>
      </c>
      <c r="BE368" s="120">
        <f>IF($U$368="základní",$N$368,0)</f>
        <v>0</v>
      </c>
      <c r="BF368" s="120">
        <f>IF($U$368="snížená",$N$368,0)</f>
        <v>0</v>
      </c>
      <c r="BG368" s="120">
        <f>IF($U$368="zákl. přenesená",$N$368,0)</f>
        <v>0</v>
      </c>
      <c r="BH368" s="120">
        <f>IF($U$368="sníž. přenesená",$N$368,0)</f>
        <v>0</v>
      </c>
      <c r="BI368" s="120">
        <f>IF($U$368="nulová",$N$368,0)</f>
        <v>0</v>
      </c>
      <c r="BJ368" s="6" t="s">
        <v>19</v>
      </c>
      <c r="BK368" s="120">
        <f>ROUND($L$368*$K$368,2)</f>
        <v>0</v>
      </c>
      <c r="BL368" s="6" t="s">
        <v>243</v>
      </c>
      <c r="BM368" s="6" t="s">
        <v>677</v>
      </c>
    </row>
    <row r="369" spans="2:63" s="103" customFormat="1" ht="30.75" customHeight="1">
      <c r="B369" s="104"/>
      <c r="D369" s="112" t="s">
        <v>179</v>
      </c>
      <c r="E369" s="112"/>
      <c r="F369" s="112"/>
      <c r="G369" s="112"/>
      <c r="H369" s="112"/>
      <c r="I369" s="112"/>
      <c r="J369" s="112"/>
      <c r="K369" s="169"/>
      <c r="L369" s="112"/>
      <c r="M369" s="112"/>
      <c r="N369" s="225">
        <f>$BK$369</f>
        <v>0</v>
      </c>
      <c r="O369" s="224"/>
      <c r="P369" s="224"/>
      <c r="Q369" s="224"/>
      <c r="R369" s="107"/>
      <c r="T369" s="108"/>
      <c r="W369" s="109">
        <f>SUM($W$370:$W$387)</f>
        <v>132.89854999999997</v>
      </c>
      <c r="Y369" s="109">
        <f>SUM($Y$370:$Y$387)</f>
        <v>0.17237976</v>
      </c>
      <c r="AA369" s="110">
        <f>SUM($AA$370:$AA$387)</f>
        <v>0</v>
      </c>
      <c r="AR369" s="106" t="s">
        <v>93</v>
      </c>
      <c r="AT369" s="106" t="s">
        <v>76</v>
      </c>
      <c r="AU369" s="106" t="s">
        <v>19</v>
      </c>
      <c r="AY369" s="106" t="s">
        <v>126</v>
      </c>
      <c r="BK369" s="111">
        <f>SUM($BK$370:$BK$387)</f>
        <v>0</v>
      </c>
    </row>
    <row r="370" spans="2:65" s="6" customFormat="1" ht="27" customHeight="1">
      <c r="B370" s="19"/>
      <c r="C370" s="113">
        <v>157</v>
      </c>
      <c r="D370" s="113" t="s">
        <v>127</v>
      </c>
      <c r="E370" s="114" t="s">
        <v>678</v>
      </c>
      <c r="F370" s="210" t="s">
        <v>679</v>
      </c>
      <c r="G370" s="211"/>
      <c r="H370" s="211"/>
      <c r="I370" s="211"/>
      <c r="J370" s="115" t="s">
        <v>184</v>
      </c>
      <c r="K370" s="170">
        <v>55.199999999999996</v>
      </c>
      <c r="L370" s="212"/>
      <c r="M370" s="211"/>
      <c r="N370" s="212">
        <f>ROUND($L$370*$K$370,2)</f>
        <v>0</v>
      </c>
      <c r="O370" s="211"/>
      <c r="P370" s="211"/>
      <c r="Q370" s="211"/>
      <c r="R370" s="20"/>
      <c r="T370" s="117"/>
      <c r="U370" s="26" t="s">
        <v>42</v>
      </c>
      <c r="V370" s="118">
        <v>0.143</v>
      </c>
      <c r="W370" s="118">
        <f>$V$370*$K$370</f>
        <v>7.893599999999998</v>
      </c>
      <c r="X370" s="118">
        <v>0</v>
      </c>
      <c r="Y370" s="118">
        <f>$X$370*$K$370</f>
        <v>0</v>
      </c>
      <c r="Z370" s="118">
        <v>0</v>
      </c>
      <c r="AA370" s="119">
        <f>$Z$370*$K$370</f>
        <v>0</v>
      </c>
      <c r="AR370" s="6" t="s">
        <v>243</v>
      </c>
      <c r="AT370" s="6" t="s">
        <v>127</v>
      </c>
      <c r="AU370" s="6" t="s">
        <v>93</v>
      </c>
      <c r="AY370" s="6" t="s">
        <v>126</v>
      </c>
      <c r="BE370" s="120">
        <f>IF($U$370="základní",$N$370,0)</f>
        <v>0</v>
      </c>
      <c r="BF370" s="120">
        <f>IF($U$370="snížená",$N$370,0)</f>
        <v>0</v>
      </c>
      <c r="BG370" s="120">
        <f>IF($U$370="zákl. přenesená",$N$370,0)</f>
        <v>0</v>
      </c>
      <c r="BH370" s="120">
        <f>IF($U$370="sníž. přenesená",$N$370,0)</f>
        <v>0</v>
      </c>
      <c r="BI370" s="120">
        <f>IF($U$370="nulová",$N$370,0)</f>
        <v>0</v>
      </c>
      <c r="BJ370" s="6" t="s">
        <v>19</v>
      </c>
      <c r="BK370" s="120">
        <f>ROUND($L$370*$K$370,2)</f>
        <v>0</v>
      </c>
      <c r="BL370" s="6" t="s">
        <v>243</v>
      </c>
      <c r="BM370" s="6" t="s">
        <v>680</v>
      </c>
    </row>
    <row r="371" spans="2:65" s="6" customFormat="1" ht="27" customHeight="1">
      <c r="B371" s="19"/>
      <c r="C371" s="113">
        <v>158</v>
      </c>
      <c r="D371" s="113" t="s">
        <v>127</v>
      </c>
      <c r="E371" s="114" t="s">
        <v>681</v>
      </c>
      <c r="F371" s="210" t="s">
        <v>682</v>
      </c>
      <c r="G371" s="211"/>
      <c r="H371" s="211"/>
      <c r="I371" s="211"/>
      <c r="J371" s="115" t="s">
        <v>184</v>
      </c>
      <c r="K371" s="170">
        <v>21.34</v>
      </c>
      <c r="L371" s="212"/>
      <c r="M371" s="211"/>
      <c r="N371" s="212">
        <f>ROUND($L$371*$K$371,2)</f>
        <v>0</v>
      </c>
      <c r="O371" s="211"/>
      <c r="P371" s="211"/>
      <c r="Q371" s="211"/>
      <c r="R371" s="20"/>
      <c r="T371" s="117"/>
      <c r="U371" s="26" t="s">
        <v>42</v>
      </c>
      <c r="V371" s="118">
        <v>0.346</v>
      </c>
      <c r="W371" s="118">
        <f>$V$371*$K$371</f>
        <v>7.38364</v>
      </c>
      <c r="X371" s="118">
        <v>0.00023</v>
      </c>
      <c r="Y371" s="118">
        <f>$X$371*$K$371</f>
        <v>0.0049082</v>
      </c>
      <c r="Z371" s="118">
        <v>0</v>
      </c>
      <c r="AA371" s="119">
        <f>$Z$371*$K$371</f>
        <v>0</v>
      </c>
      <c r="AR371" s="6" t="s">
        <v>243</v>
      </c>
      <c r="AT371" s="6" t="s">
        <v>127</v>
      </c>
      <c r="AU371" s="6" t="s">
        <v>93</v>
      </c>
      <c r="AY371" s="6" t="s">
        <v>126</v>
      </c>
      <c r="BE371" s="120">
        <f>IF($U$371="základní",$N$371,0)</f>
        <v>0</v>
      </c>
      <c r="BF371" s="120">
        <f>IF($U$371="snížená",$N$371,0)</f>
        <v>0</v>
      </c>
      <c r="BG371" s="120">
        <f>IF($U$371="zákl. přenesená",$N$371,0)</f>
        <v>0</v>
      </c>
      <c r="BH371" s="120">
        <f>IF($U$371="sníž. přenesená",$N$371,0)</f>
        <v>0</v>
      </c>
      <c r="BI371" s="120">
        <f>IF($U$371="nulová",$N$371,0)</f>
        <v>0</v>
      </c>
      <c r="BJ371" s="6" t="s">
        <v>19</v>
      </c>
      <c r="BK371" s="120">
        <f>ROUND($L$371*$K$371,2)</f>
        <v>0</v>
      </c>
      <c r="BL371" s="6" t="s">
        <v>243</v>
      </c>
      <c r="BM371" s="6" t="s">
        <v>683</v>
      </c>
    </row>
    <row r="372" spans="2:51" s="6" customFormat="1" ht="18.75" customHeight="1">
      <c r="B372" s="124"/>
      <c r="E372" s="125"/>
      <c r="F372" s="238" t="s">
        <v>814</v>
      </c>
      <c r="G372" s="239"/>
      <c r="H372" s="239"/>
      <c r="I372" s="239"/>
      <c r="K372" s="171">
        <v>21.34</v>
      </c>
      <c r="R372" s="126"/>
      <c r="T372" s="127"/>
      <c r="AA372" s="128"/>
      <c r="AT372" s="125" t="s">
        <v>196</v>
      </c>
      <c r="AU372" s="125" t="s">
        <v>93</v>
      </c>
      <c r="AV372" s="125" t="s">
        <v>93</v>
      </c>
      <c r="AW372" s="125" t="s">
        <v>103</v>
      </c>
      <c r="AX372" s="125" t="s">
        <v>19</v>
      </c>
      <c r="AY372" s="125" t="s">
        <v>126</v>
      </c>
    </row>
    <row r="373" spans="2:65" s="6" customFormat="1" ht="27" customHeight="1">
      <c r="B373" s="19"/>
      <c r="C373" s="113">
        <v>159</v>
      </c>
      <c r="D373" s="113" t="s">
        <v>127</v>
      </c>
      <c r="E373" s="114" t="s">
        <v>684</v>
      </c>
      <c r="F373" s="210" t="s">
        <v>685</v>
      </c>
      <c r="G373" s="211"/>
      <c r="H373" s="211"/>
      <c r="I373" s="211"/>
      <c r="J373" s="115" t="s">
        <v>184</v>
      </c>
      <c r="K373" s="170">
        <v>23.781999999999996</v>
      </c>
      <c r="L373" s="212"/>
      <c r="M373" s="211"/>
      <c r="N373" s="212">
        <f>ROUND($L$373*$K$373,2)</f>
        <v>0</v>
      </c>
      <c r="O373" s="211"/>
      <c r="P373" s="211"/>
      <c r="Q373" s="211"/>
      <c r="R373" s="20"/>
      <c r="T373" s="117"/>
      <c r="U373" s="26" t="s">
        <v>42</v>
      </c>
      <c r="V373" s="118">
        <v>0.493</v>
      </c>
      <c r="W373" s="118">
        <f>$V$373*$K$373</f>
        <v>11.724525999999997</v>
      </c>
      <c r="X373" s="118">
        <v>0.00082</v>
      </c>
      <c r="Y373" s="118">
        <f>$X$373*$K$373</f>
        <v>0.019501239999999996</v>
      </c>
      <c r="Z373" s="118">
        <v>0</v>
      </c>
      <c r="AA373" s="119">
        <f>$Z$373*$K$373</f>
        <v>0</v>
      </c>
      <c r="AR373" s="6" t="s">
        <v>243</v>
      </c>
      <c r="AT373" s="6" t="s">
        <v>127</v>
      </c>
      <c r="AU373" s="6" t="s">
        <v>93</v>
      </c>
      <c r="AY373" s="6" t="s">
        <v>126</v>
      </c>
      <c r="BE373" s="120">
        <f>IF($U$373="základní",$N$373,0)</f>
        <v>0</v>
      </c>
      <c r="BF373" s="120">
        <f>IF($U$373="snížená",$N$373,0)</f>
        <v>0</v>
      </c>
      <c r="BG373" s="120">
        <f>IF($U$373="zákl. přenesená",$N$373,0)</f>
        <v>0</v>
      </c>
      <c r="BH373" s="120">
        <f>IF($U$373="sníž. přenesená",$N$373,0)</f>
        <v>0</v>
      </c>
      <c r="BI373" s="120">
        <f>IF($U$373="nulová",$N$373,0)</f>
        <v>0</v>
      </c>
      <c r="BJ373" s="6" t="s">
        <v>19</v>
      </c>
      <c r="BK373" s="120">
        <f>ROUND($L$373*$K$373,2)</f>
        <v>0</v>
      </c>
      <c r="BL373" s="6" t="s">
        <v>243</v>
      </c>
      <c r="BM373" s="6" t="s">
        <v>686</v>
      </c>
    </row>
    <row r="374" spans="2:65" s="6" customFormat="1" ht="27" customHeight="1">
      <c r="B374" s="19"/>
      <c r="C374" s="113">
        <v>160</v>
      </c>
      <c r="D374" s="113" t="s">
        <v>127</v>
      </c>
      <c r="E374" s="114" t="s">
        <v>687</v>
      </c>
      <c r="F374" s="210" t="s">
        <v>688</v>
      </c>
      <c r="G374" s="211"/>
      <c r="H374" s="211"/>
      <c r="I374" s="211"/>
      <c r="J374" s="115" t="s">
        <v>184</v>
      </c>
      <c r="K374" s="170">
        <v>23.781999999999996</v>
      </c>
      <c r="L374" s="212"/>
      <c r="M374" s="211"/>
      <c r="N374" s="212">
        <f>ROUND($L$374*$K$374,2)</f>
        <v>0</v>
      </c>
      <c r="O374" s="211"/>
      <c r="P374" s="211"/>
      <c r="Q374" s="211"/>
      <c r="R374" s="20"/>
      <c r="T374" s="117"/>
      <c r="U374" s="26" t="s">
        <v>42</v>
      </c>
      <c r="V374" s="118">
        <v>0.16</v>
      </c>
      <c r="W374" s="118">
        <f>$V$374*$K$374</f>
        <v>3.8051199999999996</v>
      </c>
      <c r="X374" s="118">
        <v>0.00076</v>
      </c>
      <c r="Y374" s="118">
        <f>$X$374*$K$374</f>
        <v>0.018074319999999998</v>
      </c>
      <c r="Z374" s="118">
        <v>0</v>
      </c>
      <c r="AA374" s="119">
        <f>$Z$374*$K$374</f>
        <v>0</v>
      </c>
      <c r="AR374" s="6" t="s">
        <v>243</v>
      </c>
      <c r="AT374" s="6" t="s">
        <v>127</v>
      </c>
      <c r="AU374" s="6" t="s">
        <v>93</v>
      </c>
      <c r="AY374" s="6" t="s">
        <v>126</v>
      </c>
      <c r="BE374" s="120">
        <f>IF($U$374="základní",$N$374,0)</f>
        <v>0</v>
      </c>
      <c r="BF374" s="120">
        <f>IF($U$374="snížená",$N$374,0)</f>
        <v>0</v>
      </c>
      <c r="BG374" s="120">
        <f>IF($U$374="zákl. přenesená",$N$374,0)</f>
        <v>0</v>
      </c>
      <c r="BH374" s="120">
        <f>IF($U$374="sníž. přenesená",$N$374,0)</f>
        <v>0</v>
      </c>
      <c r="BI374" s="120">
        <f>IF($U$374="nulová",$N$374,0)</f>
        <v>0</v>
      </c>
      <c r="BJ374" s="6" t="s">
        <v>19</v>
      </c>
      <c r="BK374" s="120">
        <f>ROUND($L$374*$K$374,2)</f>
        <v>0</v>
      </c>
      <c r="BL374" s="6" t="s">
        <v>243</v>
      </c>
      <c r="BM374" s="6" t="s">
        <v>689</v>
      </c>
    </row>
    <row r="375" spans="2:65" s="6" customFormat="1" ht="39" customHeight="1">
      <c r="B375" s="19"/>
      <c r="C375" s="113">
        <v>161</v>
      </c>
      <c r="D375" s="113" t="s">
        <v>127</v>
      </c>
      <c r="E375" s="114" t="s">
        <v>690</v>
      </c>
      <c r="F375" s="210" t="s">
        <v>691</v>
      </c>
      <c r="G375" s="211"/>
      <c r="H375" s="211"/>
      <c r="I375" s="211"/>
      <c r="J375" s="115" t="s">
        <v>184</v>
      </c>
      <c r="K375" s="170">
        <v>55.199999999999996</v>
      </c>
      <c r="L375" s="212"/>
      <c r="M375" s="211"/>
      <c r="N375" s="212">
        <f>ROUND($L$375*$K$375,2)</f>
        <v>0</v>
      </c>
      <c r="O375" s="211"/>
      <c r="P375" s="211"/>
      <c r="Q375" s="211"/>
      <c r="R375" s="20"/>
      <c r="T375" s="117"/>
      <c r="U375" s="26" t="s">
        <v>42</v>
      </c>
      <c r="V375" s="118">
        <v>0.3</v>
      </c>
      <c r="W375" s="118">
        <f>$V$375*$K$375</f>
        <v>16.56</v>
      </c>
      <c r="X375" s="118">
        <v>0.00088</v>
      </c>
      <c r="Y375" s="118">
        <f>$X$375*$K$375</f>
        <v>0.048576</v>
      </c>
      <c r="Z375" s="118">
        <v>0</v>
      </c>
      <c r="AA375" s="119">
        <f>$Z$375*$K$375</f>
        <v>0</v>
      </c>
      <c r="AR375" s="6" t="s">
        <v>243</v>
      </c>
      <c r="AT375" s="6" t="s">
        <v>127</v>
      </c>
      <c r="AU375" s="6" t="s">
        <v>93</v>
      </c>
      <c r="AY375" s="6" t="s">
        <v>126</v>
      </c>
      <c r="BE375" s="120">
        <f>IF($U$375="základní",$N$375,0)</f>
        <v>0</v>
      </c>
      <c r="BF375" s="120">
        <f>IF($U$375="snížená",$N$375,0)</f>
        <v>0</v>
      </c>
      <c r="BG375" s="120">
        <f>IF($U$375="zákl. přenesená",$N$375,0)</f>
        <v>0</v>
      </c>
      <c r="BH375" s="120">
        <f>IF($U$375="sníž. přenesená",$N$375,0)</f>
        <v>0</v>
      </c>
      <c r="BI375" s="120">
        <f>IF($U$375="nulová",$N$375,0)</f>
        <v>0</v>
      </c>
      <c r="BJ375" s="6" t="s">
        <v>19</v>
      </c>
      <c r="BK375" s="120">
        <f>ROUND($L$375*$K$375,2)</f>
        <v>0</v>
      </c>
      <c r="BL375" s="6" t="s">
        <v>243</v>
      </c>
      <c r="BM375" s="6" t="s">
        <v>692</v>
      </c>
    </row>
    <row r="376" spans="2:65" s="6" customFormat="1" ht="27" customHeight="1">
      <c r="B376" s="19"/>
      <c r="C376" s="113">
        <v>162</v>
      </c>
      <c r="D376" s="113" t="s">
        <v>127</v>
      </c>
      <c r="E376" s="114" t="s">
        <v>693</v>
      </c>
      <c r="F376" s="210" t="s">
        <v>694</v>
      </c>
      <c r="G376" s="211"/>
      <c r="H376" s="211"/>
      <c r="I376" s="211"/>
      <c r="J376" s="115" t="s">
        <v>184</v>
      </c>
      <c r="K376" s="170">
        <v>55.199999999999996</v>
      </c>
      <c r="L376" s="212"/>
      <c r="M376" s="211"/>
      <c r="N376" s="212">
        <f>ROUND($L$376*$K$376,2)</f>
        <v>0</v>
      </c>
      <c r="O376" s="211"/>
      <c r="P376" s="211"/>
      <c r="Q376" s="211"/>
      <c r="R376" s="20"/>
      <c r="T376" s="117"/>
      <c r="U376" s="26" t="s">
        <v>42</v>
      </c>
      <c r="V376" s="118">
        <v>0.054</v>
      </c>
      <c r="W376" s="118">
        <f>$V$376*$K$376</f>
        <v>2.9808</v>
      </c>
      <c r="X376" s="118">
        <v>0.00028</v>
      </c>
      <c r="Y376" s="118">
        <f>$X$376*$K$376</f>
        <v>0.015455999999999998</v>
      </c>
      <c r="Z376" s="118">
        <v>0</v>
      </c>
      <c r="AA376" s="119">
        <f>$Z$376*$K$376</f>
        <v>0</v>
      </c>
      <c r="AR376" s="6" t="s">
        <v>243</v>
      </c>
      <c r="AT376" s="6" t="s">
        <v>127</v>
      </c>
      <c r="AU376" s="6" t="s">
        <v>93</v>
      </c>
      <c r="AY376" s="6" t="s">
        <v>126</v>
      </c>
      <c r="BE376" s="120">
        <f>IF($U$376="základní",$N$376,0)</f>
        <v>0</v>
      </c>
      <c r="BF376" s="120">
        <f>IF($U$376="snížená",$N$376,0)</f>
        <v>0</v>
      </c>
      <c r="BG376" s="120">
        <f>IF($U$376="zákl. přenesená",$N$376,0)</f>
        <v>0</v>
      </c>
      <c r="BH376" s="120">
        <f>IF($U$376="sníž. přenesená",$N$376,0)</f>
        <v>0</v>
      </c>
      <c r="BI376" s="120">
        <f>IF($U$376="nulová",$N$376,0)</f>
        <v>0</v>
      </c>
      <c r="BJ376" s="6" t="s">
        <v>19</v>
      </c>
      <c r="BK376" s="120">
        <f>ROUND($L$376*$K$376,2)</f>
        <v>0</v>
      </c>
      <c r="BL376" s="6" t="s">
        <v>243</v>
      </c>
      <c r="BM376" s="6" t="s">
        <v>695</v>
      </c>
    </row>
    <row r="377" spans="2:65" s="6" customFormat="1" ht="15.75" customHeight="1">
      <c r="B377" s="19"/>
      <c r="C377" s="113">
        <v>163</v>
      </c>
      <c r="D377" s="113" t="s">
        <v>127</v>
      </c>
      <c r="E377" s="114" t="s">
        <v>696</v>
      </c>
      <c r="F377" s="210" t="s">
        <v>697</v>
      </c>
      <c r="G377" s="211"/>
      <c r="H377" s="211"/>
      <c r="I377" s="211"/>
      <c r="J377" s="115" t="s">
        <v>232</v>
      </c>
      <c r="K377" s="170">
        <v>69</v>
      </c>
      <c r="L377" s="212"/>
      <c r="M377" s="211"/>
      <c r="N377" s="212">
        <f>ROUND($L$377*$K$377,2)</f>
        <v>0</v>
      </c>
      <c r="O377" s="211"/>
      <c r="P377" s="211"/>
      <c r="Q377" s="211"/>
      <c r="R377" s="20"/>
      <c r="T377" s="117"/>
      <c r="U377" s="26" t="s">
        <v>42</v>
      </c>
      <c r="V377" s="118">
        <v>0.009</v>
      </c>
      <c r="W377" s="118">
        <f>$V$377*$K$377</f>
        <v>0.621</v>
      </c>
      <c r="X377" s="118">
        <v>0</v>
      </c>
      <c r="Y377" s="118">
        <f>$X$377*$K$377</f>
        <v>0</v>
      </c>
      <c r="Z377" s="118">
        <v>0</v>
      </c>
      <c r="AA377" s="119">
        <f>$Z$377*$K$377</f>
        <v>0</v>
      </c>
      <c r="AR377" s="6" t="s">
        <v>243</v>
      </c>
      <c r="AT377" s="6" t="s">
        <v>127</v>
      </c>
      <c r="AU377" s="6" t="s">
        <v>93</v>
      </c>
      <c r="AY377" s="6" t="s">
        <v>126</v>
      </c>
      <c r="BE377" s="120">
        <f>IF($U$377="základní",$N$377,0)</f>
        <v>0</v>
      </c>
      <c r="BF377" s="120">
        <f>IF($U$377="snížená",$N$377,0)</f>
        <v>0</v>
      </c>
      <c r="BG377" s="120">
        <f>IF($U$377="zákl. přenesená",$N$377,0)</f>
        <v>0</v>
      </c>
      <c r="BH377" s="120">
        <f>IF($U$377="sníž. přenesená",$N$377,0)</f>
        <v>0</v>
      </c>
      <c r="BI377" s="120">
        <f>IF($U$377="nulová",$N$377,0)</f>
        <v>0</v>
      </c>
      <c r="BJ377" s="6" t="s">
        <v>19</v>
      </c>
      <c r="BK377" s="120">
        <f>ROUND($L$377*$K$377,2)</f>
        <v>0</v>
      </c>
      <c r="BL377" s="6" t="s">
        <v>243</v>
      </c>
      <c r="BM377" s="6" t="s">
        <v>698</v>
      </c>
    </row>
    <row r="378" spans="2:65" s="6" customFormat="1" ht="39" customHeight="1">
      <c r="B378" s="19"/>
      <c r="C378" s="113">
        <v>164</v>
      </c>
      <c r="D378" s="113" t="s">
        <v>127</v>
      </c>
      <c r="E378" s="114" t="s">
        <v>699</v>
      </c>
      <c r="F378" s="210" t="s">
        <v>700</v>
      </c>
      <c r="G378" s="211"/>
      <c r="H378" s="211"/>
      <c r="I378" s="211"/>
      <c r="J378" s="115" t="s">
        <v>232</v>
      </c>
      <c r="K378" s="170">
        <v>69</v>
      </c>
      <c r="L378" s="212"/>
      <c r="M378" s="211"/>
      <c r="N378" s="212">
        <f>ROUND($L$378*$K$378,2)</f>
        <v>0</v>
      </c>
      <c r="O378" s="211"/>
      <c r="P378" s="211"/>
      <c r="Q378" s="211"/>
      <c r="R378" s="20"/>
      <c r="T378" s="117"/>
      <c r="U378" s="26" t="s">
        <v>42</v>
      </c>
      <c r="V378" s="118">
        <v>0.16</v>
      </c>
      <c r="W378" s="118">
        <f>$V$378*$K$378</f>
        <v>11.040000000000001</v>
      </c>
      <c r="X378" s="118">
        <v>0.0001</v>
      </c>
      <c r="Y378" s="118">
        <f>$X$378*$K$378</f>
        <v>0.006900000000000001</v>
      </c>
      <c r="Z378" s="118">
        <v>0</v>
      </c>
      <c r="AA378" s="119">
        <f>$Z$378*$K$378</f>
        <v>0</v>
      </c>
      <c r="AR378" s="6" t="s">
        <v>243</v>
      </c>
      <c r="AT378" s="6" t="s">
        <v>127</v>
      </c>
      <c r="AU378" s="6" t="s">
        <v>93</v>
      </c>
      <c r="AY378" s="6" t="s">
        <v>126</v>
      </c>
      <c r="BE378" s="120">
        <f>IF($U$378="základní",$N$378,0)</f>
        <v>0</v>
      </c>
      <c r="BF378" s="120">
        <f>IF($U$378="snížená",$N$378,0)</f>
        <v>0</v>
      </c>
      <c r="BG378" s="120">
        <f>IF($U$378="zákl. přenesená",$N$378,0)</f>
        <v>0</v>
      </c>
      <c r="BH378" s="120">
        <f>IF($U$378="sníž. přenesená",$N$378,0)</f>
        <v>0</v>
      </c>
      <c r="BI378" s="120">
        <f>IF($U$378="nulová",$N$378,0)</f>
        <v>0</v>
      </c>
      <c r="BJ378" s="6" t="s">
        <v>19</v>
      </c>
      <c r="BK378" s="120">
        <f>ROUND($L$378*$K$378,2)</f>
        <v>0</v>
      </c>
      <c r="BL378" s="6" t="s">
        <v>243</v>
      </c>
      <c r="BM378" s="6" t="s">
        <v>701</v>
      </c>
    </row>
    <row r="379" spans="2:65" s="6" customFormat="1" ht="27" customHeight="1">
      <c r="B379" s="19"/>
      <c r="C379" s="113">
        <v>165</v>
      </c>
      <c r="D379" s="113" t="s">
        <v>127</v>
      </c>
      <c r="E379" s="114" t="s">
        <v>702</v>
      </c>
      <c r="F379" s="210" t="s">
        <v>703</v>
      </c>
      <c r="G379" s="211"/>
      <c r="H379" s="211"/>
      <c r="I379" s="211"/>
      <c r="J379" s="115" t="s">
        <v>232</v>
      </c>
      <c r="K379" s="170">
        <v>69</v>
      </c>
      <c r="L379" s="212"/>
      <c r="M379" s="211"/>
      <c r="N379" s="212">
        <f>ROUND($L$379*$K$379,2)</f>
        <v>0</v>
      </c>
      <c r="O379" s="211"/>
      <c r="P379" s="211"/>
      <c r="Q379" s="211"/>
      <c r="R379" s="20"/>
      <c r="T379" s="117"/>
      <c r="U379" s="26" t="s">
        <v>42</v>
      </c>
      <c r="V379" s="118">
        <v>0.02</v>
      </c>
      <c r="W379" s="118">
        <f>$V$379*$K$379</f>
        <v>1.3800000000000001</v>
      </c>
      <c r="X379" s="118">
        <v>3E-05</v>
      </c>
      <c r="Y379" s="118">
        <f>$X$379*$K$379</f>
        <v>0.0020700000000000002</v>
      </c>
      <c r="Z379" s="118">
        <v>0</v>
      </c>
      <c r="AA379" s="119">
        <f>$Z$379*$K$379</f>
        <v>0</v>
      </c>
      <c r="AR379" s="6" t="s">
        <v>243</v>
      </c>
      <c r="AT379" s="6" t="s">
        <v>127</v>
      </c>
      <c r="AU379" s="6" t="s">
        <v>93</v>
      </c>
      <c r="AY379" s="6" t="s">
        <v>126</v>
      </c>
      <c r="BE379" s="120">
        <f>IF($U$379="základní",$N$379,0)</f>
        <v>0</v>
      </c>
      <c r="BF379" s="120">
        <f>IF($U$379="snížená",$N$379,0)</f>
        <v>0</v>
      </c>
      <c r="BG379" s="120">
        <f>IF($U$379="zákl. přenesená",$N$379,0)</f>
        <v>0</v>
      </c>
      <c r="BH379" s="120">
        <f>IF($U$379="sníž. přenesená",$N$379,0)</f>
        <v>0</v>
      </c>
      <c r="BI379" s="120">
        <f>IF($U$379="nulová",$N$379,0)</f>
        <v>0</v>
      </c>
      <c r="BJ379" s="6" t="s">
        <v>19</v>
      </c>
      <c r="BK379" s="120">
        <f>ROUND($L$379*$K$379,2)</f>
        <v>0</v>
      </c>
      <c r="BL379" s="6" t="s">
        <v>243</v>
      </c>
      <c r="BM379" s="6" t="s">
        <v>704</v>
      </c>
    </row>
    <row r="380" spans="2:65" s="6" customFormat="1" ht="27" customHeight="1">
      <c r="B380" s="19"/>
      <c r="C380" s="113">
        <v>166</v>
      </c>
      <c r="D380" s="113" t="s">
        <v>127</v>
      </c>
      <c r="E380" s="114" t="s">
        <v>705</v>
      </c>
      <c r="F380" s="210" t="s">
        <v>706</v>
      </c>
      <c r="G380" s="211"/>
      <c r="H380" s="211"/>
      <c r="I380" s="211"/>
      <c r="J380" s="115" t="s">
        <v>184</v>
      </c>
      <c r="K380" s="170">
        <v>61.6</v>
      </c>
      <c r="L380" s="212"/>
      <c r="M380" s="211"/>
      <c r="N380" s="212">
        <f>ROUND($L$380*$K$380,2)</f>
        <v>0</v>
      </c>
      <c r="O380" s="211"/>
      <c r="P380" s="211"/>
      <c r="Q380" s="211"/>
      <c r="R380" s="20"/>
      <c r="T380" s="117"/>
      <c r="U380" s="26" t="s">
        <v>42</v>
      </c>
      <c r="V380" s="118">
        <v>0.107</v>
      </c>
      <c r="W380" s="118">
        <f>$V$380*$K$380</f>
        <v>6.5912</v>
      </c>
      <c r="X380" s="118">
        <v>0</v>
      </c>
      <c r="Y380" s="118">
        <f>$X$380*$K$380</f>
        <v>0</v>
      </c>
      <c r="Z380" s="118">
        <v>0</v>
      </c>
      <c r="AA380" s="119">
        <f>$Z$380*$K$380</f>
        <v>0</v>
      </c>
      <c r="AR380" s="6" t="s">
        <v>243</v>
      </c>
      <c r="AT380" s="6" t="s">
        <v>127</v>
      </c>
      <c r="AU380" s="6" t="s">
        <v>93</v>
      </c>
      <c r="AY380" s="6" t="s">
        <v>126</v>
      </c>
      <c r="BE380" s="120">
        <f>IF($U$380="základní",$N$380,0)</f>
        <v>0</v>
      </c>
      <c r="BF380" s="120">
        <f>IF($U$380="snížená",$N$380,0)</f>
        <v>0</v>
      </c>
      <c r="BG380" s="120">
        <f>IF($U$380="zákl. přenesená",$N$380,0)</f>
        <v>0</v>
      </c>
      <c r="BH380" s="120">
        <f>IF($U$380="sníž. přenesená",$N$380,0)</f>
        <v>0</v>
      </c>
      <c r="BI380" s="120">
        <f>IF($U$380="nulová",$N$380,0)</f>
        <v>0</v>
      </c>
      <c r="BJ380" s="6" t="s">
        <v>19</v>
      </c>
      <c r="BK380" s="120">
        <f>ROUND($L$380*$K$380,2)</f>
        <v>0</v>
      </c>
      <c r="BL380" s="6" t="s">
        <v>243</v>
      </c>
      <c r="BM380" s="6" t="s">
        <v>707</v>
      </c>
    </row>
    <row r="381" spans="2:51" s="6" customFormat="1" ht="18.75" customHeight="1">
      <c r="B381" s="124"/>
      <c r="E381" s="125"/>
      <c r="F381" s="250" t="s">
        <v>708</v>
      </c>
      <c r="G381" s="239"/>
      <c r="H381" s="239"/>
      <c r="I381" s="239"/>
      <c r="K381" s="171">
        <v>61.6</v>
      </c>
      <c r="R381" s="126"/>
      <c r="T381" s="127"/>
      <c r="AA381" s="128"/>
      <c r="AT381" s="125" t="s">
        <v>196</v>
      </c>
      <c r="AU381" s="125" t="s">
        <v>93</v>
      </c>
      <c r="AV381" s="125" t="s">
        <v>93</v>
      </c>
      <c r="AW381" s="125" t="s">
        <v>103</v>
      </c>
      <c r="AX381" s="125" t="s">
        <v>19</v>
      </c>
      <c r="AY381" s="125" t="s">
        <v>126</v>
      </c>
    </row>
    <row r="382" spans="2:65" s="6" customFormat="1" ht="27" customHeight="1">
      <c r="B382" s="19"/>
      <c r="C382" s="113">
        <v>167</v>
      </c>
      <c r="D382" s="113" t="s">
        <v>127</v>
      </c>
      <c r="E382" s="114" t="s">
        <v>709</v>
      </c>
      <c r="F382" s="210" t="s">
        <v>710</v>
      </c>
      <c r="G382" s="211"/>
      <c r="H382" s="211"/>
      <c r="I382" s="211"/>
      <c r="J382" s="115" t="s">
        <v>184</v>
      </c>
      <c r="K382" s="170">
        <v>74.8</v>
      </c>
      <c r="L382" s="212"/>
      <c r="M382" s="211"/>
      <c r="N382" s="212">
        <f>ROUND($L$382*$K$382,2)</f>
        <v>0</v>
      </c>
      <c r="O382" s="211"/>
      <c r="P382" s="211"/>
      <c r="Q382" s="211"/>
      <c r="R382" s="20"/>
      <c r="T382" s="117"/>
      <c r="U382" s="26" t="s">
        <v>42</v>
      </c>
      <c r="V382" s="118">
        <v>0.714</v>
      </c>
      <c r="W382" s="118">
        <f>$V$382*$K$382</f>
        <v>53.407199999999996</v>
      </c>
      <c r="X382" s="118">
        <v>0.00066</v>
      </c>
      <c r="Y382" s="118">
        <f>$X$382*$K$382</f>
        <v>0.049367999999999995</v>
      </c>
      <c r="Z382" s="118">
        <v>0</v>
      </c>
      <c r="AA382" s="119">
        <f>$Z$382*$K$382</f>
        <v>0</v>
      </c>
      <c r="AR382" s="6" t="s">
        <v>243</v>
      </c>
      <c r="AT382" s="6" t="s">
        <v>127</v>
      </c>
      <c r="AU382" s="6" t="s">
        <v>93</v>
      </c>
      <c r="AY382" s="6" t="s">
        <v>126</v>
      </c>
      <c r="BE382" s="120">
        <f>IF($U$382="základní",$N$382,0)</f>
        <v>0</v>
      </c>
      <c r="BF382" s="120">
        <f>IF($U$382="snížená",$N$382,0)</f>
        <v>0</v>
      </c>
      <c r="BG382" s="120">
        <f>IF($U$382="zákl. přenesená",$N$382,0)</f>
        <v>0</v>
      </c>
      <c r="BH382" s="120">
        <f>IF($U$382="sníž. přenesená",$N$382,0)</f>
        <v>0</v>
      </c>
      <c r="BI382" s="120">
        <f>IF($U$382="nulová",$N$382,0)</f>
        <v>0</v>
      </c>
      <c r="BJ382" s="6" t="s">
        <v>19</v>
      </c>
      <c r="BK382" s="120">
        <f>ROUND($L$382*$K$382,2)</f>
        <v>0</v>
      </c>
      <c r="BL382" s="6" t="s">
        <v>243</v>
      </c>
      <c r="BM382" s="6" t="s">
        <v>711</v>
      </c>
    </row>
    <row r="383" spans="2:51" s="6" customFormat="1" ht="18.75" customHeight="1">
      <c r="B383" s="124"/>
      <c r="E383" s="125"/>
      <c r="F383" s="238" t="s">
        <v>815</v>
      </c>
      <c r="G383" s="239"/>
      <c r="H383" s="239"/>
      <c r="I383" s="239"/>
      <c r="K383" s="171">
        <v>74.8</v>
      </c>
      <c r="R383" s="126"/>
      <c r="T383" s="127"/>
      <c r="AA383" s="128"/>
      <c r="AT383" s="125" t="s">
        <v>196</v>
      </c>
      <c r="AU383" s="125" t="s">
        <v>93</v>
      </c>
      <c r="AV383" s="125" t="s">
        <v>93</v>
      </c>
      <c r="AW383" s="125" t="s">
        <v>103</v>
      </c>
      <c r="AX383" s="125" t="s">
        <v>19</v>
      </c>
      <c r="AY383" s="125" t="s">
        <v>126</v>
      </c>
    </row>
    <row r="384" spans="2:65" s="6" customFormat="1" ht="27" customHeight="1">
      <c r="B384" s="19"/>
      <c r="C384" s="113">
        <v>168</v>
      </c>
      <c r="D384" s="113" t="s">
        <v>127</v>
      </c>
      <c r="E384" s="114" t="s">
        <v>712</v>
      </c>
      <c r="F384" s="210" t="s">
        <v>713</v>
      </c>
      <c r="G384" s="211"/>
      <c r="H384" s="211"/>
      <c r="I384" s="211"/>
      <c r="J384" s="115" t="s">
        <v>184</v>
      </c>
      <c r="K384" s="170">
        <v>1.1039999999999999</v>
      </c>
      <c r="L384" s="212"/>
      <c r="M384" s="211"/>
      <c r="N384" s="212">
        <f>ROUND($L$384*$K$384,2)</f>
        <v>0</v>
      </c>
      <c r="O384" s="211"/>
      <c r="P384" s="211"/>
      <c r="Q384" s="211"/>
      <c r="R384" s="20"/>
      <c r="T384" s="117"/>
      <c r="U384" s="26" t="s">
        <v>42</v>
      </c>
      <c r="V384" s="118">
        <v>0.341</v>
      </c>
      <c r="W384" s="118">
        <f>$V$384*$K$384</f>
        <v>0.37646399999999997</v>
      </c>
      <c r="X384" s="118">
        <v>0.00025</v>
      </c>
      <c r="Y384" s="118">
        <f>$X$384*$K$384</f>
        <v>0.000276</v>
      </c>
      <c r="Z384" s="118">
        <v>0</v>
      </c>
      <c r="AA384" s="119">
        <f>$Z$384*$K$384</f>
        <v>0</v>
      </c>
      <c r="AR384" s="6" t="s">
        <v>243</v>
      </c>
      <c r="AT384" s="6" t="s">
        <v>127</v>
      </c>
      <c r="AU384" s="6" t="s">
        <v>93</v>
      </c>
      <c r="AY384" s="6" t="s">
        <v>126</v>
      </c>
      <c r="BE384" s="120">
        <f>IF($U$384="základní",$N$384,0)</f>
        <v>0</v>
      </c>
      <c r="BF384" s="120">
        <f>IF($U$384="snížená",$N$384,0)</f>
        <v>0</v>
      </c>
      <c r="BG384" s="120">
        <f>IF($U$384="zákl. přenesená",$N$384,0)</f>
        <v>0</v>
      </c>
      <c r="BH384" s="120">
        <f>IF($U$384="sníž. přenesená",$N$384,0)</f>
        <v>0</v>
      </c>
      <c r="BI384" s="120">
        <f>IF($U$384="nulová",$N$384,0)</f>
        <v>0</v>
      </c>
      <c r="BJ384" s="6" t="s">
        <v>19</v>
      </c>
      <c r="BK384" s="120">
        <f>ROUND($L$384*$K$384,2)</f>
        <v>0</v>
      </c>
      <c r="BL384" s="6" t="s">
        <v>243</v>
      </c>
      <c r="BM384" s="6" t="s">
        <v>714</v>
      </c>
    </row>
    <row r="385" spans="2:51" s="6" customFormat="1" ht="18.75" customHeight="1">
      <c r="B385" s="124"/>
      <c r="E385" s="125"/>
      <c r="F385" s="250" t="s">
        <v>715</v>
      </c>
      <c r="G385" s="239"/>
      <c r="H385" s="239"/>
      <c r="I385" s="239"/>
      <c r="K385" s="171">
        <v>0.96</v>
      </c>
      <c r="R385" s="126"/>
      <c r="T385" s="127"/>
      <c r="AA385" s="128"/>
      <c r="AT385" s="125" t="s">
        <v>196</v>
      </c>
      <c r="AU385" s="125" t="s">
        <v>93</v>
      </c>
      <c r="AV385" s="125" t="s">
        <v>93</v>
      </c>
      <c r="AW385" s="125" t="s">
        <v>103</v>
      </c>
      <c r="AX385" s="125" t="s">
        <v>19</v>
      </c>
      <c r="AY385" s="125" t="s">
        <v>126</v>
      </c>
    </row>
    <row r="386" spans="2:65" s="6" customFormat="1" ht="15.75" customHeight="1">
      <c r="B386" s="19"/>
      <c r="C386" s="113">
        <v>169</v>
      </c>
      <c r="D386" s="113" t="s">
        <v>127</v>
      </c>
      <c r="E386" s="114" t="s">
        <v>716</v>
      </c>
      <c r="F386" s="210" t="s">
        <v>717</v>
      </c>
      <c r="G386" s="211"/>
      <c r="H386" s="211"/>
      <c r="I386" s="211"/>
      <c r="J386" s="115" t="s">
        <v>184</v>
      </c>
      <c r="K386" s="170">
        <v>145</v>
      </c>
      <c r="L386" s="212"/>
      <c r="M386" s="211"/>
      <c r="N386" s="212">
        <f>ROUND($L$386*$K$386,2)</f>
        <v>0</v>
      </c>
      <c r="O386" s="211"/>
      <c r="P386" s="211"/>
      <c r="Q386" s="211"/>
      <c r="R386" s="20"/>
      <c r="T386" s="117"/>
      <c r="U386" s="26" t="s">
        <v>42</v>
      </c>
      <c r="V386" s="118">
        <v>0.063</v>
      </c>
      <c r="W386" s="118">
        <f>$V$386*$K$386</f>
        <v>9.135</v>
      </c>
      <c r="X386" s="118">
        <v>5E-05</v>
      </c>
      <c r="Y386" s="118">
        <f>$X$386*$K$386</f>
        <v>0.00725</v>
      </c>
      <c r="Z386" s="118">
        <v>0</v>
      </c>
      <c r="AA386" s="119">
        <f>$Z$386*$K$386</f>
        <v>0</v>
      </c>
      <c r="AR386" s="6" t="s">
        <v>243</v>
      </c>
      <c r="AT386" s="6" t="s">
        <v>127</v>
      </c>
      <c r="AU386" s="6" t="s">
        <v>93</v>
      </c>
      <c r="AY386" s="6" t="s">
        <v>126</v>
      </c>
      <c r="BE386" s="120">
        <f>IF($U$386="základní",$N$386,0)</f>
        <v>0</v>
      </c>
      <c r="BF386" s="120">
        <f>IF($U$386="snížená",$N$386,0)</f>
        <v>0</v>
      </c>
      <c r="BG386" s="120">
        <f>IF($U$386="zákl. přenesená",$N$386,0)</f>
        <v>0</v>
      </c>
      <c r="BH386" s="120">
        <f>IF($U$386="sníž. přenesená",$N$386,0)</f>
        <v>0</v>
      </c>
      <c r="BI386" s="120">
        <f>IF($U$386="nulová",$N$386,0)</f>
        <v>0</v>
      </c>
      <c r="BJ386" s="6" t="s">
        <v>19</v>
      </c>
      <c r="BK386" s="120">
        <f>ROUND($L$386*$K$386,2)</f>
        <v>0</v>
      </c>
      <c r="BL386" s="6" t="s">
        <v>243</v>
      </c>
      <c r="BM386" s="6" t="s">
        <v>718</v>
      </c>
    </row>
    <row r="387" spans="2:51" s="6" customFormat="1" ht="18.75" customHeight="1">
      <c r="B387" s="124"/>
      <c r="E387" s="125"/>
      <c r="F387" s="238" t="s">
        <v>816</v>
      </c>
      <c r="G387" s="239"/>
      <c r="H387" s="239"/>
      <c r="I387" s="239"/>
      <c r="K387" s="171">
        <v>145</v>
      </c>
      <c r="R387" s="126"/>
      <c r="T387" s="127"/>
      <c r="AA387" s="128"/>
      <c r="AT387" s="125" t="s">
        <v>196</v>
      </c>
      <c r="AU387" s="125" t="s">
        <v>93</v>
      </c>
      <c r="AV387" s="125" t="s">
        <v>93</v>
      </c>
      <c r="AW387" s="125" t="s">
        <v>103</v>
      </c>
      <c r="AX387" s="125" t="s">
        <v>19</v>
      </c>
      <c r="AY387" s="125" t="s">
        <v>126</v>
      </c>
    </row>
    <row r="388" spans="2:63" s="103" customFormat="1" ht="30.75" customHeight="1">
      <c r="B388" s="104"/>
      <c r="D388" s="112" t="s">
        <v>180</v>
      </c>
      <c r="E388" s="112"/>
      <c r="F388" s="112"/>
      <c r="G388" s="112"/>
      <c r="H388" s="112"/>
      <c r="I388" s="112"/>
      <c r="J388" s="112"/>
      <c r="K388" s="169"/>
      <c r="L388" s="112"/>
      <c r="M388" s="112"/>
      <c r="N388" s="225">
        <f>$BK$388</f>
        <v>0</v>
      </c>
      <c r="O388" s="224"/>
      <c r="P388" s="224"/>
      <c r="Q388" s="224"/>
      <c r="R388" s="107"/>
      <c r="T388" s="108"/>
      <c r="W388" s="109">
        <f>SUM($W$389:$W$395)</f>
        <v>104.4384</v>
      </c>
      <c r="Y388" s="109">
        <f>SUM($Y$389:$Y$395)</f>
        <v>0.5762029</v>
      </c>
      <c r="AA388" s="110">
        <f>SUM($AA$389:$AA$395)</f>
        <v>0.12477499999999998</v>
      </c>
      <c r="AR388" s="106" t="s">
        <v>93</v>
      </c>
      <c r="AT388" s="106" t="s">
        <v>76</v>
      </c>
      <c r="AU388" s="106" t="s">
        <v>19</v>
      </c>
      <c r="AY388" s="106" t="s">
        <v>126</v>
      </c>
      <c r="BK388" s="111">
        <f>SUM($BK$389:$BK$395)</f>
        <v>0</v>
      </c>
    </row>
    <row r="389" spans="2:65" s="6" customFormat="1" ht="27" customHeight="1">
      <c r="B389" s="19"/>
      <c r="C389" s="113">
        <v>170</v>
      </c>
      <c r="D389" s="113" t="s">
        <v>127</v>
      </c>
      <c r="E389" s="114" t="s">
        <v>719</v>
      </c>
      <c r="F389" s="210" t="s">
        <v>720</v>
      </c>
      <c r="G389" s="211"/>
      <c r="H389" s="211"/>
      <c r="I389" s="211"/>
      <c r="J389" s="115" t="s">
        <v>184</v>
      </c>
      <c r="K389" s="170">
        <v>402.49999999999994</v>
      </c>
      <c r="L389" s="212"/>
      <c r="M389" s="211"/>
      <c r="N389" s="212">
        <f>ROUND($L$389*$K$389,2)</f>
        <v>0</v>
      </c>
      <c r="O389" s="211"/>
      <c r="P389" s="211"/>
      <c r="Q389" s="211"/>
      <c r="R389" s="20"/>
      <c r="T389" s="117"/>
      <c r="U389" s="26" t="s">
        <v>42</v>
      </c>
      <c r="V389" s="118">
        <v>0.012</v>
      </c>
      <c r="W389" s="118">
        <f>$V$389*$K$389</f>
        <v>4.829999999999999</v>
      </c>
      <c r="X389" s="118">
        <v>0</v>
      </c>
      <c r="Y389" s="118">
        <f>$X$389*$K$389</f>
        <v>0</v>
      </c>
      <c r="Z389" s="118">
        <v>0</v>
      </c>
      <c r="AA389" s="119">
        <f>$Z$389*$K$389</f>
        <v>0</v>
      </c>
      <c r="AR389" s="6" t="s">
        <v>243</v>
      </c>
      <c r="AT389" s="6" t="s">
        <v>127</v>
      </c>
      <c r="AU389" s="6" t="s">
        <v>93</v>
      </c>
      <c r="AY389" s="6" t="s">
        <v>126</v>
      </c>
      <c r="BE389" s="120">
        <f>IF($U$389="základní",$N$389,0)</f>
        <v>0</v>
      </c>
      <c r="BF389" s="120">
        <f>IF($U$389="snížená",$N$389,0)</f>
        <v>0</v>
      </c>
      <c r="BG389" s="120">
        <f>IF($U$389="zákl. přenesená",$N$389,0)</f>
        <v>0</v>
      </c>
      <c r="BH389" s="120">
        <f>IF($U$389="sníž. přenesená",$N$389,0)</f>
        <v>0</v>
      </c>
      <c r="BI389" s="120">
        <f>IF($U$389="nulová",$N$389,0)</f>
        <v>0</v>
      </c>
      <c r="BJ389" s="6" t="s">
        <v>19</v>
      </c>
      <c r="BK389" s="120">
        <f>ROUND($L$389*$K$389,2)</f>
        <v>0</v>
      </c>
      <c r="BL389" s="6" t="s">
        <v>243</v>
      </c>
      <c r="BM389" s="6" t="s">
        <v>721</v>
      </c>
    </row>
    <row r="390" spans="2:65" s="6" customFormat="1" ht="15.75" customHeight="1">
      <c r="B390" s="19"/>
      <c r="C390" s="113">
        <v>171</v>
      </c>
      <c r="D390" s="113" t="s">
        <v>127</v>
      </c>
      <c r="E390" s="114" t="s">
        <v>722</v>
      </c>
      <c r="F390" s="210" t="s">
        <v>723</v>
      </c>
      <c r="G390" s="211"/>
      <c r="H390" s="211"/>
      <c r="I390" s="211"/>
      <c r="J390" s="115" t="s">
        <v>184</v>
      </c>
      <c r="K390" s="170">
        <v>402.49999999999994</v>
      </c>
      <c r="L390" s="212"/>
      <c r="M390" s="211"/>
      <c r="N390" s="212">
        <f>ROUND($L$390*$K$390,2)</f>
        <v>0</v>
      </c>
      <c r="O390" s="211"/>
      <c r="P390" s="211"/>
      <c r="Q390" s="211"/>
      <c r="R390" s="20"/>
      <c r="T390" s="117"/>
      <c r="U390" s="26" t="s">
        <v>42</v>
      </c>
      <c r="V390" s="118">
        <v>0.084</v>
      </c>
      <c r="W390" s="118">
        <f>$V$390*$K$390</f>
        <v>33.809999999999995</v>
      </c>
      <c r="X390" s="118">
        <v>0</v>
      </c>
      <c r="Y390" s="118">
        <f>$X$390*$K$390</f>
        <v>0</v>
      </c>
      <c r="Z390" s="118">
        <v>0</v>
      </c>
      <c r="AA390" s="119">
        <f>$Z$390*$K$390</f>
        <v>0</v>
      </c>
      <c r="AR390" s="6" t="s">
        <v>243</v>
      </c>
      <c r="AT390" s="6" t="s">
        <v>127</v>
      </c>
      <c r="AU390" s="6" t="s">
        <v>93</v>
      </c>
      <c r="AY390" s="6" t="s">
        <v>126</v>
      </c>
      <c r="BE390" s="120">
        <f>IF($U$390="základní",$N$390,0)</f>
        <v>0</v>
      </c>
      <c r="BF390" s="120">
        <f>IF($U$390="snížená",$N$390,0)</f>
        <v>0</v>
      </c>
      <c r="BG390" s="120">
        <f>IF($U$390="zákl. přenesená",$N$390,0)</f>
        <v>0</v>
      </c>
      <c r="BH390" s="120">
        <f>IF($U$390="sníž. přenesená",$N$390,0)</f>
        <v>0</v>
      </c>
      <c r="BI390" s="120">
        <f>IF($U$390="nulová",$N$390,0)</f>
        <v>0</v>
      </c>
      <c r="BJ390" s="6" t="s">
        <v>19</v>
      </c>
      <c r="BK390" s="120">
        <f>ROUND($L$390*$K$390,2)</f>
        <v>0</v>
      </c>
      <c r="BL390" s="6" t="s">
        <v>243</v>
      </c>
      <c r="BM390" s="6" t="s">
        <v>724</v>
      </c>
    </row>
    <row r="391" spans="2:65" s="6" customFormat="1" ht="15.75" customHeight="1">
      <c r="B391" s="19"/>
      <c r="C391" s="113">
        <v>172</v>
      </c>
      <c r="D391" s="113" t="s">
        <v>127</v>
      </c>
      <c r="E391" s="114" t="s">
        <v>725</v>
      </c>
      <c r="F391" s="210" t="s">
        <v>726</v>
      </c>
      <c r="G391" s="211"/>
      <c r="H391" s="211"/>
      <c r="I391" s="211"/>
      <c r="J391" s="115" t="s">
        <v>184</v>
      </c>
      <c r="K391" s="170">
        <v>402.49999999999994</v>
      </c>
      <c r="L391" s="212"/>
      <c r="M391" s="211"/>
      <c r="N391" s="212">
        <f>ROUND($L$391*$K$391,2)</f>
        <v>0</v>
      </c>
      <c r="O391" s="211"/>
      <c r="P391" s="211"/>
      <c r="Q391" s="211"/>
      <c r="R391" s="20"/>
      <c r="T391" s="117"/>
      <c r="U391" s="26" t="s">
        <v>42</v>
      </c>
      <c r="V391" s="118">
        <v>0.074</v>
      </c>
      <c r="W391" s="118">
        <f>$V$391*$K$391</f>
        <v>29.784999999999993</v>
      </c>
      <c r="X391" s="118">
        <v>0.001</v>
      </c>
      <c r="Y391" s="118">
        <f>$X$391*$K$391</f>
        <v>0.40249999999999997</v>
      </c>
      <c r="Z391" s="118">
        <v>0.00031</v>
      </c>
      <c r="AA391" s="119">
        <f>$Z$391*$K$391</f>
        <v>0.12477499999999998</v>
      </c>
      <c r="AR391" s="6" t="s">
        <v>243</v>
      </c>
      <c r="AT391" s="6" t="s">
        <v>127</v>
      </c>
      <c r="AU391" s="6" t="s">
        <v>93</v>
      </c>
      <c r="AY391" s="6" t="s">
        <v>126</v>
      </c>
      <c r="BE391" s="120">
        <f>IF($U$391="základní",$N$391,0)</f>
        <v>0</v>
      </c>
      <c r="BF391" s="120">
        <f>IF($U$391="snížená",$N$391,0)</f>
        <v>0</v>
      </c>
      <c r="BG391" s="120">
        <f>IF($U$391="zákl. přenesená",$N$391,0)</f>
        <v>0</v>
      </c>
      <c r="BH391" s="120">
        <f>IF($U$391="sníž. přenesená",$N$391,0)</f>
        <v>0</v>
      </c>
      <c r="BI391" s="120">
        <f>IF($U$391="nulová",$N$391,0)</f>
        <v>0</v>
      </c>
      <c r="BJ391" s="6" t="s">
        <v>19</v>
      </c>
      <c r="BK391" s="120">
        <f>ROUND($L$391*$K$391,2)</f>
        <v>0</v>
      </c>
      <c r="BL391" s="6" t="s">
        <v>243</v>
      </c>
      <c r="BM391" s="6" t="s">
        <v>727</v>
      </c>
    </row>
    <row r="392" spans="2:65" s="6" customFormat="1" ht="27" customHeight="1">
      <c r="B392" s="19"/>
      <c r="C392" s="113">
        <v>173</v>
      </c>
      <c r="D392" s="113" t="s">
        <v>127</v>
      </c>
      <c r="E392" s="114" t="s">
        <v>728</v>
      </c>
      <c r="F392" s="210" t="s">
        <v>729</v>
      </c>
      <c r="G392" s="211"/>
      <c r="H392" s="211"/>
      <c r="I392" s="211"/>
      <c r="J392" s="115" t="s">
        <v>184</v>
      </c>
      <c r="K392" s="170">
        <v>138</v>
      </c>
      <c r="L392" s="212"/>
      <c r="M392" s="211"/>
      <c r="N392" s="212">
        <f>ROUND($L$392*$K$392,2)</f>
        <v>0</v>
      </c>
      <c r="O392" s="211"/>
      <c r="P392" s="211"/>
      <c r="Q392" s="211"/>
      <c r="R392" s="20"/>
      <c r="T392" s="117"/>
      <c r="U392" s="26" t="s">
        <v>42</v>
      </c>
      <c r="V392" s="118">
        <v>0.012</v>
      </c>
      <c r="W392" s="118">
        <f>$V$392*$K$392</f>
        <v>1.6560000000000001</v>
      </c>
      <c r="X392" s="118">
        <v>0</v>
      </c>
      <c r="Y392" s="118">
        <f>$X$392*$K$392</f>
        <v>0</v>
      </c>
      <c r="Z392" s="118">
        <v>0</v>
      </c>
      <c r="AA392" s="119">
        <f>$Z$392*$K$392</f>
        <v>0</v>
      </c>
      <c r="AR392" s="6" t="s">
        <v>243</v>
      </c>
      <c r="AT392" s="6" t="s">
        <v>127</v>
      </c>
      <c r="AU392" s="6" t="s">
        <v>93</v>
      </c>
      <c r="AY392" s="6" t="s">
        <v>126</v>
      </c>
      <c r="BE392" s="120">
        <f>IF($U$392="základní",$N$392,0)</f>
        <v>0</v>
      </c>
      <c r="BF392" s="120">
        <f>IF($U$392="snížená",$N$392,0)</f>
        <v>0</v>
      </c>
      <c r="BG392" s="120">
        <f>IF($U$392="zákl. přenesená",$N$392,0)</f>
        <v>0</v>
      </c>
      <c r="BH392" s="120">
        <f>IF($U$392="sníž. přenesená",$N$392,0)</f>
        <v>0</v>
      </c>
      <c r="BI392" s="120">
        <f>IF($U$392="nulová",$N$392,0)</f>
        <v>0</v>
      </c>
      <c r="BJ392" s="6" t="s">
        <v>19</v>
      </c>
      <c r="BK392" s="120">
        <f>ROUND($L$392*$K$392,2)</f>
        <v>0</v>
      </c>
      <c r="BL392" s="6" t="s">
        <v>243</v>
      </c>
      <c r="BM392" s="6" t="s">
        <v>730</v>
      </c>
    </row>
    <row r="393" spans="2:65" s="6" customFormat="1" ht="27" customHeight="1">
      <c r="B393" s="19"/>
      <c r="C393" s="134">
        <v>174</v>
      </c>
      <c r="D393" s="134" t="s">
        <v>238</v>
      </c>
      <c r="E393" s="135" t="s">
        <v>731</v>
      </c>
      <c r="F393" s="233" t="s">
        <v>732</v>
      </c>
      <c r="G393" s="232"/>
      <c r="H393" s="232"/>
      <c r="I393" s="232"/>
      <c r="J393" s="136" t="s">
        <v>184</v>
      </c>
      <c r="K393" s="177">
        <v>144.89999999999998</v>
      </c>
      <c r="L393" s="231"/>
      <c r="M393" s="232"/>
      <c r="N393" s="231">
        <f>ROUND($L$393*$K$393,2)</f>
        <v>0</v>
      </c>
      <c r="O393" s="211"/>
      <c r="P393" s="211"/>
      <c r="Q393" s="211"/>
      <c r="R393" s="20"/>
      <c r="T393" s="117"/>
      <c r="U393" s="26" t="s">
        <v>42</v>
      </c>
      <c r="V393" s="118">
        <v>0</v>
      </c>
      <c r="W393" s="118">
        <f>$V$393*$K$393</f>
        <v>0</v>
      </c>
      <c r="X393" s="118">
        <v>1E-06</v>
      </c>
      <c r="Y393" s="118">
        <f>$X$393*$K$393</f>
        <v>0.00014489999999999997</v>
      </c>
      <c r="Z393" s="118">
        <v>0</v>
      </c>
      <c r="AA393" s="119">
        <f>$Z$393*$K$393</f>
        <v>0</v>
      </c>
      <c r="AR393" s="6" t="s">
        <v>307</v>
      </c>
      <c r="AT393" s="6" t="s">
        <v>238</v>
      </c>
      <c r="AU393" s="6" t="s">
        <v>93</v>
      </c>
      <c r="AY393" s="6" t="s">
        <v>126</v>
      </c>
      <c r="BE393" s="120">
        <f>IF($U$393="základní",$N$393,0)</f>
        <v>0</v>
      </c>
      <c r="BF393" s="120">
        <f>IF($U$393="snížená",$N$393,0)</f>
        <v>0</v>
      </c>
      <c r="BG393" s="120">
        <f>IF($U$393="zákl. přenesená",$N$393,0)</f>
        <v>0</v>
      </c>
      <c r="BH393" s="120">
        <f>IF($U$393="sníž. přenesená",$N$393,0)</f>
        <v>0</v>
      </c>
      <c r="BI393" s="120">
        <f>IF($U$393="nulová",$N$393,0)</f>
        <v>0</v>
      </c>
      <c r="BJ393" s="6" t="s">
        <v>19</v>
      </c>
      <c r="BK393" s="120">
        <f>ROUND($L$393*$K$393,2)</f>
        <v>0</v>
      </c>
      <c r="BL393" s="6" t="s">
        <v>243</v>
      </c>
      <c r="BM393" s="6" t="s">
        <v>733</v>
      </c>
    </row>
    <row r="394" spans="2:65" s="6" customFormat="1" ht="27" customHeight="1">
      <c r="B394" s="19"/>
      <c r="C394" s="113">
        <v>175</v>
      </c>
      <c r="D394" s="113" t="s">
        <v>127</v>
      </c>
      <c r="E394" s="114" t="s">
        <v>734</v>
      </c>
      <c r="F394" s="210" t="s">
        <v>735</v>
      </c>
      <c r="G394" s="211"/>
      <c r="H394" s="211"/>
      <c r="I394" s="211"/>
      <c r="J394" s="115" t="s">
        <v>184</v>
      </c>
      <c r="K394" s="170">
        <v>354.2</v>
      </c>
      <c r="L394" s="212"/>
      <c r="M394" s="211"/>
      <c r="N394" s="212">
        <f>ROUND($L$394*$K$394,2)</f>
        <v>0</v>
      </c>
      <c r="O394" s="211"/>
      <c r="P394" s="211"/>
      <c r="Q394" s="211"/>
      <c r="R394" s="20"/>
      <c r="T394" s="117"/>
      <c r="U394" s="26" t="s">
        <v>42</v>
      </c>
      <c r="V394" s="118">
        <v>0.033</v>
      </c>
      <c r="W394" s="118">
        <f>$V$394*$K$394</f>
        <v>11.688600000000001</v>
      </c>
      <c r="X394" s="118">
        <v>0.0002</v>
      </c>
      <c r="Y394" s="118">
        <f>$X$394*$K$394</f>
        <v>0.07084</v>
      </c>
      <c r="Z394" s="118">
        <v>0</v>
      </c>
      <c r="AA394" s="119">
        <f>$Z$394*$K$394</f>
        <v>0</v>
      </c>
      <c r="AR394" s="6" t="s">
        <v>243</v>
      </c>
      <c r="AT394" s="6" t="s">
        <v>127</v>
      </c>
      <c r="AU394" s="6" t="s">
        <v>93</v>
      </c>
      <c r="AY394" s="6" t="s">
        <v>126</v>
      </c>
      <c r="BE394" s="120">
        <f>IF($U$394="základní",$N$394,0)</f>
        <v>0</v>
      </c>
      <c r="BF394" s="120">
        <f>IF($U$394="snížená",$N$394,0)</f>
        <v>0</v>
      </c>
      <c r="BG394" s="120">
        <f>IF($U$394="zákl. přenesená",$N$394,0)</f>
        <v>0</v>
      </c>
      <c r="BH394" s="120">
        <f>IF($U$394="sníž. přenesená",$N$394,0)</f>
        <v>0</v>
      </c>
      <c r="BI394" s="120">
        <f>IF($U$394="nulová",$N$394,0)</f>
        <v>0</v>
      </c>
      <c r="BJ394" s="6" t="s">
        <v>19</v>
      </c>
      <c r="BK394" s="120">
        <f>ROUND($L$394*$K$394,2)</f>
        <v>0</v>
      </c>
      <c r="BL394" s="6" t="s">
        <v>243</v>
      </c>
      <c r="BM394" s="6" t="s">
        <v>736</v>
      </c>
    </row>
    <row r="395" spans="2:65" s="6" customFormat="1" ht="27" customHeight="1">
      <c r="B395" s="19"/>
      <c r="C395" s="113">
        <v>176</v>
      </c>
      <c r="D395" s="113" t="s">
        <v>127</v>
      </c>
      <c r="E395" s="114" t="s">
        <v>737</v>
      </c>
      <c r="F395" s="210" t="s">
        <v>738</v>
      </c>
      <c r="G395" s="211"/>
      <c r="H395" s="211"/>
      <c r="I395" s="211"/>
      <c r="J395" s="115" t="s">
        <v>184</v>
      </c>
      <c r="K395" s="170">
        <v>354.2</v>
      </c>
      <c r="L395" s="212"/>
      <c r="M395" s="211"/>
      <c r="N395" s="212">
        <f>ROUND($L$395*$K$395,2)</f>
        <v>0</v>
      </c>
      <c r="O395" s="211"/>
      <c r="P395" s="211"/>
      <c r="Q395" s="211"/>
      <c r="R395" s="20"/>
      <c r="T395" s="117"/>
      <c r="U395" s="26" t="s">
        <v>42</v>
      </c>
      <c r="V395" s="118">
        <v>0.064</v>
      </c>
      <c r="W395" s="118">
        <f>$V$395*$K$395</f>
        <v>22.6688</v>
      </c>
      <c r="X395" s="118">
        <v>0.00029</v>
      </c>
      <c r="Y395" s="118">
        <f>$X$395*$K$395</f>
        <v>0.102718</v>
      </c>
      <c r="Z395" s="118">
        <v>0</v>
      </c>
      <c r="AA395" s="119">
        <f>$Z$395*$K$395</f>
        <v>0</v>
      </c>
      <c r="AR395" s="6" t="s">
        <v>243</v>
      </c>
      <c r="AT395" s="6" t="s">
        <v>127</v>
      </c>
      <c r="AU395" s="6" t="s">
        <v>93</v>
      </c>
      <c r="AY395" s="6" t="s">
        <v>126</v>
      </c>
      <c r="BE395" s="120">
        <f>IF($U$395="základní",$N$395,0)</f>
        <v>0</v>
      </c>
      <c r="BF395" s="120">
        <f>IF($U$395="snížená",$N$395,0)</f>
        <v>0</v>
      </c>
      <c r="BG395" s="120">
        <f>IF($U$395="zákl. přenesená",$N$395,0)</f>
        <v>0</v>
      </c>
      <c r="BH395" s="120">
        <f>IF($U$395="sníž. přenesená",$N$395,0)</f>
        <v>0</v>
      </c>
      <c r="BI395" s="120">
        <f>IF($U$395="nulová",$N$395,0)</f>
        <v>0</v>
      </c>
      <c r="BJ395" s="6" t="s">
        <v>19</v>
      </c>
      <c r="BK395" s="120">
        <f>ROUND($L$395*$K$395,2)</f>
        <v>0</v>
      </c>
      <c r="BL395" s="6" t="s">
        <v>243</v>
      </c>
      <c r="BM395" s="6" t="s">
        <v>739</v>
      </c>
    </row>
    <row r="396" spans="2:63" s="103" customFormat="1" ht="37.5" customHeight="1">
      <c r="B396" s="104"/>
      <c r="D396" s="105" t="s">
        <v>181</v>
      </c>
      <c r="E396" s="105"/>
      <c r="F396" s="105"/>
      <c r="G396" s="105"/>
      <c r="H396" s="105"/>
      <c r="I396" s="105"/>
      <c r="J396" s="105"/>
      <c r="K396" s="168"/>
      <c r="L396" s="105"/>
      <c r="M396" s="105"/>
      <c r="N396" s="223">
        <f>$BK$396</f>
        <v>0</v>
      </c>
      <c r="O396" s="224"/>
      <c r="P396" s="224"/>
      <c r="Q396" s="224"/>
      <c r="R396" s="107"/>
      <c r="T396" s="108"/>
      <c r="W396" s="109">
        <f>SUM($W$397:$W$401)</f>
        <v>56</v>
      </c>
      <c r="Y396" s="109">
        <f>SUM($Y$397:$Y$401)</f>
        <v>0</v>
      </c>
      <c r="AA396" s="110">
        <f>SUM($AA$397:$AA$401)</f>
        <v>0</v>
      </c>
      <c r="AR396" s="106" t="s">
        <v>140</v>
      </c>
      <c r="AT396" s="106" t="s">
        <v>76</v>
      </c>
      <c r="AU396" s="106" t="s">
        <v>77</v>
      </c>
      <c r="AY396" s="106" t="s">
        <v>126</v>
      </c>
      <c r="BK396" s="111">
        <f>SUM($BK$397:$BK$401)</f>
        <v>0</v>
      </c>
    </row>
    <row r="397" spans="2:65" s="6" customFormat="1" ht="15.75" customHeight="1">
      <c r="B397" s="19"/>
      <c r="C397" s="113">
        <v>177</v>
      </c>
      <c r="D397" s="113" t="s">
        <v>127</v>
      </c>
      <c r="E397" s="114" t="s">
        <v>740</v>
      </c>
      <c r="F397" s="210" t="s">
        <v>741</v>
      </c>
      <c r="G397" s="211"/>
      <c r="H397" s="211"/>
      <c r="I397" s="211"/>
      <c r="J397" s="115" t="s">
        <v>742</v>
      </c>
      <c r="K397" s="170">
        <v>24</v>
      </c>
      <c r="L397" s="212"/>
      <c r="M397" s="211"/>
      <c r="N397" s="212">
        <f>ROUND($L$397*$K$397,2)</f>
        <v>0</v>
      </c>
      <c r="O397" s="211"/>
      <c r="P397" s="211"/>
      <c r="Q397" s="211"/>
      <c r="R397" s="20"/>
      <c r="T397" s="117"/>
      <c r="U397" s="26" t="s">
        <v>42</v>
      </c>
      <c r="V397" s="118">
        <v>1</v>
      </c>
      <c r="W397" s="118">
        <f>$V$397*$K$397</f>
        <v>24</v>
      </c>
      <c r="X397" s="118">
        <v>0</v>
      </c>
      <c r="Y397" s="118">
        <f>$X$397*$K$397</f>
        <v>0</v>
      </c>
      <c r="Z397" s="118">
        <v>0</v>
      </c>
      <c r="AA397" s="119">
        <f>$Z$397*$K$397</f>
        <v>0</v>
      </c>
      <c r="AR397" s="6" t="s">
        <v>327</v>
      </c>
      <c r="AT397" s="6" t="s">
        <v>127</v>
      </c>
      <c r="AU397" s="6" t="s">
        <v>19</v>
      </c>
      <c r="AY397" s="6" t="s">
        <v>126</v>
      </c>
      <c r="BE397" s="120">
        <f>IF($U$397="základní",$N$397,0)</f>
        <v>0</v>
      </c>
      <c r="BF397" s="120">
        <f>IF($U$397="snížená",$N$397,0)</f>
        <v>0</v>
      </c>
      <c r="BG397" s="120">
        <f>IF($U$397="zákl. přenesená",$N$397,0)</f>
        <v>0</v>
      </c>
      <c r="BH397" s="120">
        <f>IF($U$397="sníž. přenesená",$N$397,0)</f>
        <v>0</v>
      </c>
      <c r="BI397" s="120">
        <f>IF($U$397="nulová",$N$397,0)</f>
        <v>0</v>
      </c>
      <c r="BJ397" s="6" t="s">
        <v>19</v>
      </c>
      <c r="BK397" s="120">
        <f>ROUND($L$397*$K$397,2)</f>
        <v>0</v>
      </c>
      <c r="BL397" s="6" t="s">
        <v>327</v>
      </c>
      <c r="BM397" s="6" t="s">
        <v>743</v>
      </c>
    </row>
    <row r="398" spans="2:47" s="6" customFormat="1" ht="44.25" customHeight="1">
      <c r="B398" s="19"/>
      <c r="F398" s="230" t="s">
        <v>744</v>
      </c>
      <c r="G398" s="194"/>
      <c r="H398" s="194"/>
      <c r="I398" s="194"/>
      <c r="K398" s="158"/>
      <c r="R398" s="20"/>
      <c r="T398" s="54"/>
      <c r="AA398" s="55"/>
      <c r="AT398" s="6" t="s">
        <v>190</v>
      </c>
      <c r="AU398" s="6" t="s">
        <v>19</v>
      </c>
    </row>
    <row r="399" spans="2:65" s="6" customFormat="1" ht="15.75" customHeight="1">
      <c r="B399" s="19"/>
      <c r="C399" s="113">
        <v>178</v>
      </c>
      <c r="D399" s="113" t="s">
        <v>127</v>
      </c>
      <c r="E399" s="114" t="s">
        <v>745</v>
      </c>
      <c r="F399" s="210" t="s">
        <v>746</v>
      </c>
      <c r="G399" s="211"/>
      <c r="H399" s="211"/>
      <c r="I399" s="211"/>
      <c r="J399" s="115" t="s">
        <v>742</v>
      </c>
      <c r="K399" s="170">
        <v>32</v>
      </c>
      <c r="L399" s="212"/>
      <c r="M399" s="211"/>
      <c r="N399" s="212">
        <f>ROUND($L$399*$K$399,2)</f>
        <v>0</v>
      </c>
      <c r="O399" s="211"/>
      <c r="P399" s="211"/>
      <c r="Q399" s="211"/>
      <c r="R399" s="20"/>
      <c r="T399" s="117"/>
      <c r="U399" s="26" t="s">
        <v>42</v>
      </c>
      <c r="V399" s="118">
        <v>1</v>
      </c>
      <c r="W399" s="118">
        <f>$V$399*$K$399</f>
        <v>32</v>
      </c>
      <c r="X399" s="118">
        <v>0</v>
      </c>
      <c r="Y399" s="118">
        <f>$X$399*$K$399</f>
        <v>0</v>
      </c>
      <c r="Z399" s="118">
        <v>0</v>
      </c>
      <c r="AA399" s="119">
        <f>$Z$399*$K$399</f>
        <v>0</v>
      </c>
      <c r="AR399" s="6" t="s">
        <v>327</v>
      </c>
      <c r="AT399" s="6" t="s">
        <v>127</v>
      </c>
      <c r="AU399" s="6" t="s">
        <v>19</v>
      </c>
      <c r="AY399" s="6" t="s">
        <v>126</v>
      </c>
      <c r="BE399" s="120">
        <f>IF($U$399="základní",$N$399,0)</f>
        <v>0</v>
      </c>
      <c r="BF399" s="120">
        <f>IF($U$399="snížená",$N$399,0)</f>
        <v>0</v>
      </c>
      <c r="BG399" s="120">
        <f>IF($U$399="zákl. přenesená",$N$399,0)</f>
        <v>0</v>
      </c>
      <c r="BH399" s="120">
        <f>IF($U$399="sníž. přenesená",$N$399,0)</f>
        <v>0</v>
      </c>
      <c r="BI399" s="120">
        <f>IF($U$399="nulová",$N$399,0)</f>
        <v>0</v>
      </c>
      <c r="BJ399" s="6" t="s">
        <v>19</v>
      </c>
      <c r="BK399" s="120">
        <f>ROUND($L$399*$K$399,2)</f>
        <v>0</v>
      </c>
      <c r="BL399" s="6" t="s">
        <v>327</v>
      </c>
      <c r="BM399" s="6" t="s">
        <v>747</v>
      </c>
    </row>
    <row r="400" spans="2:47" s="6" customFormat="1" ht="57.75" customHeight="1">
      <c r="B400" s="19"/>
      <c r="F400" s="230" t="s">
        <v>748</v>
      </c>
      <c r="G400" s="194"/>
      <c r="H400" s="194"/>
      <c r="I400" s="194"/>
      <c r="K400" s="158"/>
      <c r="R400" s="20"/>
      <c r="T400" s="54"/>
      <c r="AA400" s="55"/>
      <c r="AT400" s="6" t="s">
        <v>190</v>
      </c>
      <c r="AU400" s="6" t="s">
        <v>19</v>
      </c>
    </row>
    <row r="401" spans="2:51" s="6" customFormat="1" ht="18.75" customHeight="1">
      <c r="B401" s="124"/>
      <c r="E401" s="125"/>
      <c r="F401" s="236" t="s">
        <v>307</v>
      </c>
      <c r="G401" s="237"/>
      <c r="H401" s="237"/>
      <c r="I401" s="237"/>
      <c r="K401" s="171">
        <v>32</v>
      </c>
      <c r="R401" s="126"/>
      <c r="T401" s="137"/>
      <c r="U401" s="138"/>
      <c r="V401" s="138"/>
      <c r="W401" s="138"/>
      <c r="X401" s="138"/>
      <c r="Y401" s="138"/>
      <c r="Z401" s="138"/>
      <c r="AA401" s="139"/>
      <c r="AT401" s="125" t="s">
        <v>196</v>
      </c>
      <c r="AU401" s="125" t="s">
        <v>19</v>
      </c>
      <c r="AV401" s="125" t="s">
        <v>93</v>
      </c>
      <c r="AW401" s="125" t="s">
        <v>103</v>
      </c>
      <c r="AX401" s="125" t="s">
        <v>19</v>
      </c>
      <c r="AY401" s="125" t="s">
        <v>126</v>
      </c>
    </row>
    <row r="402" spans="2:18" s="6" customFormat="1" ht="7.5" customHeight="1">
      <c r="B402" s="41"/>
      <c r="C402" s="42"/>
      <c r="D402" s="42"/>
      <c r="E402" s="42"/>
      <c r="F402" s="42"/>
      <c r="G402" s="42"/>
      <c r="H402" s="42"/>
      <c r="I402" s="42"/>
      <c r="J402" s="42"/>
      <c r="K402" s="162"/>
      <c r="L402" s="42"/>
      <c r="M402" s="42"/>
      <c r="N402" s="42"/>
      <c r="O402" s="42"/>
      <c r="P402" s="42"/>
      <c r="Q402" s="42"/>
      <c r="R402" s="43"/>
    </row>
    <row r="403" s="2" customFormat="1" ht="14.25" customHeight="1">
      <c r="K403" s="157"/>
    </row>
  </sheetData>
  <sheetProtection/>
  <mergeCells count="699">
    <mergeCell ref="F223:I223"/>
    <mergeCell ref="N348:Q348"/>
    <mergeCell ref="N369:Q369"/>
    <mergeCell ref="N388:Q388"/>
    <mergeCell ref="N396:Q396"/>
    <mergeCell ref="H1:K1"/>
    <mergeCell ref="N331:Q331"/>
    <mergeCell ref="N256:Q256"/>
    <mergeCell ref="N263:Q263"/>
    <mergeCell ref="F394:I394"/>
    <mergeCell ref="S2:AC2"/>
    <mergeCell ref="N271:Q271"/>
    <mergeCell ref="N283:Q283"/>
    <mergeCell ref="N286:Q286"/>
    <mergeCell ref="N296:Q296"/>
    <mergeCell ref="N315:Q315"/>
    <mergeCell ref="N189:Q189"/>
    <mergeCell ref="N201:Q201"/>
    <mergeCell ref="N218:Q218"/>
    <mergeCell ref="N251:Q251"/>
    <mergeCell ref="F400:I400"/>
    <mergeCell ref="F401:I401"/>
    <mergeCell ref="N134:Q134"/>
    <mergeCell ref="N135:Q135"/>
    <mergeCell ref="N136:Q136"/>
    <mergeCell ref="N143:Q143"/>
    <mergeCell ref="N162:Q162"/>
    <mergeCell ref="N181:Q181"/>
    <mergeCell ref="N186:Q186"/>
    <mergeCell ref="N188:Q188"/>
    <mergeCell ref="F397:I397"/>
    <mergeCell ref="L397:M397"/>
    <mergeCell ref="N397:Q397"/>
    <mergeCell ref="F398:I398"/>
    <mergeCell ref="F399:I399"/>
    <mergeCell ref="L399:M399"/>
    <mergeCell ref="N399:Q399"/>
    <mergeCell ref="L394:M394"/>
    <mergeCell ref="N394:Q394"/>
    <mergeCell ref="F395:I395"/>
    <mergeCell ref="L395:M395"/>
    <mergeCell ref="N395:Q395"/>
    <mergeCell ref="F392:I392"/>
    <mergeCell ref="L392:M392"/>
    <mergeCell ref="N392:Q392"/>
    <mergeCell ref="F393:I393"/>
    <mergeCell ref="L393:M393"/>
    <mergeCell ref="N393:Q393"/>
    <mergeCell ref="F390:I390"/>
    <mergeCell ref="L390:M390"/>
    <mergeCell ref="N390:Q390"/>
    <mergeCell ref="F391:I391"/>
    <mergeCell ref="L391:M391"/>
    <mergeCell ref="N391:Q391"/>
    <mergeCell ref="F385:I385"/>
    <mergeCell ref="F386:I386"/>
    <mergeCell ref="L386:M386"/>
    <mergeCell ref="N386:Q386"/>
    <mergeCell ref="F387:I387"/>
    <mergeCell ref="F389:I389"/>
    <mergeCell ref="L389:M389"/>
    <mergeCell ref="N389:Q389"/>
    <mergeCell ref="F381:I381"/>
    <mergeCell ref="F382:I382"/>
    <mergeCell ref="L382:M382"/>
    <mergeCell ref="N382:Q382"/>
    <mergeCell ref="F383:I383"/>
    <mergeCell ref="F384:I384"/>
    <mergeCell ref="L384:M384"/>
    <mergeCell ref="N384:Q384"/>
    <mergeCell ref="F379:I379"/>
    <mergeCell ref="L379:M379"/>
    <mergeCell ref="N379:Q379"/>
    <mergeCell ref="F380:I380"/>
    <mergeCell ref="L380:M380"/>
    <mergeCell ref="N380:Q380"/>
    <mergeCell ref="F377:I377"/>
    <mergeCell ref="L377:M377"/>
    <mergeCell ref="N377:Q377"/>
    <mergeCell ref="F378:I378"/>
    <mergeCell ref="L378:M378"/>
    <mergeCell ref="N378:Q378"/>
    <mergeCell ref="F375:I375"/>
    <mergeCell ref="L375:M375"/>
    <mergeCell ref="N375:Q375"/>
    <mergeCell ref="F376:I376"/>
    <mergeCell ref="L376:M376"/>
    <mergeCell ref="N376:Q376"/>
    <mergeCell ref="F372:I372"/>
    <mergeCell ref="F373:I373"/>
    <mergeCell ref="L373:M373"/>
    <mergeCell ref="N373:Q373"/>
    <mergeCell ref="F374:I374"/>
    <mergeCell ref="L374:M374"/>
    <mergeCell ref="N374:Q374"/>
    <mergeCell ref="F370:I370"/>
    <mergeCell ref="L370:M370"/>
    <mergeCell ref="N370:Q370"/>
    <mergeCell ref="F371:I371"/>
    <mergeCell ref="L371:M371"/>
    <mergeCell ref="N371:Q371"/>
    <mergeCell ref="F367:I367"/>
    <mergeCell ref="L367:M367"/>
    <mergeCell ref="N367:Q367"/>
    <mergeCell ref="F368:I368"/>
    <mergeCell ref="L368:M368"/>
    <mergeCell ref="N368:Q368"/>
    <mergeCell ref="F363:I363"/>
    <mergeCell ref="F364:I364"/>
    <mergeCell ref="L364:M364"/>
    <mergeCell ref="N364:Q364"/>
    <mergeCell ref="F365:I365"/>
    <mergeCell ref="L365:M365"/>
    <mergeCell ref="N365:Q365"/>
    <mergeCell ref="F360:I360"/>
    <mergeCell ref="F361:I361"/>
    <mergeCell ref="L361:M361"/>
    <mergeCell ref="N361:Q361"/>
    <mergeCell ref="F362:I362"/>
    <mergeCell ref="L362:M362"/>
    <mergeCell ref="N362:Q362"/>
    <mergeCell ref="F356:I356"/>
    <mergeCell ref="F357:I357"/>
    <mergeCell ref="L357:M357"/>
    <mergeCell ref="N357:Q357"/>
    <mergeCell ref="F358:I358"/>
    <mergeCell ref="F359:I359"/>
    <mergeCell ref="L359:M359"/>
    <mergeCell ref="N359:Q359"/>
    <mergeCell ref="F352:I352"/>
    <mergeCell ref="F353:I353"/>
    <mergeCell ref="L353:M353"/>
    <mergeCell ref="N353:Q353"/>
    <mergeCell ref="F354:I354"/>
    <mergeCell ref="F355:I355"/>
    <mergeCell ref="L355:M355"/>
    <mergeCell ref="N355:Q355"/>
    <mergeCell ref="F349:I349"/>
    <mergeCell ref="L349:M349"/>
    <mergeCell ref="N349:Q349"/>
    <mergeCell ref="F350:I350"/>
    <mergeCell ref="F351:I351"/>
    <mergeCell ref="L351:M351"/>
    <mergeCell ref="N351:Q351"/>
    <mergeCell ref="F345:I345"/>
    <mergeCell ref="L345:M345"/>
    <mergeCell ref="N345:Q345"/>
    <mergeCell ref="F347:I347"/>
    <mergeCell ref="L347:M347"/>
    <mergeCell ref="N347:Q347"/>
    <mergeCell ref="N346:Q346"/>
    <mergeCell ref="F342:I342"/>
    <mergeCell ref="F343:I343"/>
    <mergeCell ref="L343:M343"/>
    <mergeCell ref="N343:Q343"/>
    <mergeCell ref="F344:I344"/>
    <mergeCell ref="L344:M344"/>
    <mergeCell ref="N344:Q344"/>
    <mergeCell ref="F339:I339"/>
    <mergeCell ref="F340:I340"/>
    <mergeCell ref="L340:M340"/>
    <mergeCell ref="N340:Q340"/>
    <mergeCell ref="F341:I341"/>
    <mergeCell ref="L341:M341"/>
    <mergeCell ref="N341:Q341"/>
    <mergeCell ref="F337:I337"/>
    <mergeCell ref="L337:M337"/>
    <mergeCell ref="N337:Q337"/>
    <mergeCell ref="F338:I338"/>
    <mergeCell ref="L338:M338"/>
    <mergeCell ref="N338:Q338"/>
    <mergeCell ref="F333:I333"/>
    <mergeCell ref="L333:M333"/>
    <mergeCell ref="N333:Q333"/>
    <mergeCell ref="F334:I334"/>
    <mergeCell ref="F336:I336"/>
    <mergeCell ref="L336:M336"/>
    <mergeCell ref="N336:Q336"/>
    <mergeCell ref="N335:Q335"/>
    <mergeCell ref="F330:I330"/>
    <mergeCell ref="L330:M330"/>
    <mergeCell ref="N330:Q330"/>
    <mergeCell ref="F332:I332"/>
    <mergeCell ref="L332:M332"/>
    <mergeCell ref="N332:Q332"/>
    <mergeCell ref="F327:I327"/>
    <mergeCell ref="F328:I328"/>
    <mergeCell ref="L328:M328"/>
    <mergeCell ref="N328:Q328"/>
    <mergeCell ref="F329:I329"/>
    <mergeCell ref="L329:M329"/>
    <mergeCell ref="N329:Q329"/>
    <mergeCell ref="F323:I323"/>
    <mergeCell ref="F324:I324"/>
    <mergeCell ref="L324:M324"/>
    <mergeCell ref="N324:Q324"/>
    <mergeCell ref="F325:I325"/>
    <mergeCell ref="F326:I326"/>
    <mergeCell ref="L326:M326"/>
    <mergeCell ref="N326:Q326"/>
    <mergeCell ref="F321:I321"/>
    <mergeCell ref="L321:M321"/>
    <mergeCell ref="N321:Q321"/>
    <mergeCell ref="F322:I322"/>
    <mergeCell ref="L322:M322"/>
    <mergeCell ref="N322:Q322"/>
    <mergeCell ref="F318:I318"/>
    <mergeCell ref="L318:M318"/>
    <mergeCell ref="N318:Q318"/>
    <mergeCell ref="F319:I319"/>
    <mergeCell ref="F320:I320"/>
    <mergeCell ref="L320:M320"/>
    <mergeCell ref="N320:Q320"/>
    <mergeCell ref="F316:I316"/>
    <mergeCell ref="L316:M316"/>
    <mergeCell ref="N316:Q316"/>
    <mergeCell ref="F317:I317"/>
    <mergeCell ref="L317:M317"/>
    <mergeCell ref="N317:Q317"/>
    <mergeCell ref="F312:I312"/>
    <mergeCell ref="F313:I313"/>
    <mergeCell ref="L313:M313"/>
    <mergeCell ref="N313:Q313"/>
    <mergeCell ref="F314:I314"/>
    <mergeCell ref="L314:M314"/>
    <mergeCell ref="N314:Q314"/>
    <mergeCell ref="F299:I299"/>
    <mergeCell ref="F300:I300"/>
    <mergeCell ref="L300:M300"/>
    <mergeCell ref="N300:Q300"/>
    <mergeCell ref="F301:I301"/>
    <mergeCell ref="L301:M301"/>
    <mergeCell ref="N301:Q301"/>
    <mergeCell ref="F295:I295"/>
    <mergeCell ref="F297:I297"/>
    <mergeCell ref="L297:M297"/>
    <mergeCell ref="N297:Q297"/>
    <mergeCell ref="F298:I298"/>
    <mergeCell ref="L298:M298"/>
    <mergeCell ref="N298:Q298"/>
    <mergeCell ref="F293:I293"/>
    <mergeCell ref="L293:M293"/>
    <mergeCell ref="N293:Q293"/>
    <mergeCell ref="F294:I294"/>
    <mergeCell ref="L294:M294"/>
    <mergeCell ref="N294:Q294"/>
    <mergeCell ref="F291:I291"/>
    <mergeCell ref="L291:M291"/>
    <mergeCell ref="N291:Q291"/>
    <mergeCell ref="F292:I292"/>
    <mergeCell ref="L292:M292"/>
    <mergeCell ref="N292:Q292"/>
    <mergeCell ref="F289:I289"/>
    <mergeCell ref="L289:M289"/>
    <mergeCell ref="N289:Q289"/>
    <mergeCell ref="F290:I290"/>
    <mergeCell ref="L290:M290"/>
    <mergeCell ref="N290:Q290"/>
    <mergeCell ref="F287:I287"/>
    <mergeCell ref="L287:M287"/>
    <mergeCell ref="N287:Q287"/>
    <mergeCell ref="F288:I288"/>
    <mergeCell ref="L288:M288"/>
    <mergeCell ref="N288:Q288"/>
    <mergeCell ref="F282:I282"/>
    <mergeCell ref="F284:I284"/>
    <mergeCell ref="L284:M284"/>
    <mergeCell ref="N284:Q284"/>
    <mergeCell ref="F285:I285"/>
    <mergeCell ref="L285:M285"/>
    <mergeCell ref="N285:Q285"/>
    <mergeCell ref="F278:I278"/>
    <mergeCell ref="F279:I279"/>
    <mergeCell ref="L279:M279"/>
    <mergeCell ref="N279:Q279"/>
    <mergeCell ref="F280:I280"/>
    <mergeCell ref="F281:I281"/>
    <mergeCell ref="L281:M281"/>
    <mergeCell ref="N281:Q281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2:I272"/>
    <mergeCell ref="L272:M272"/>
    <mergeCell ref="N272:Q272"/>
    <mergeCell ref="F273:I273"/>
    <mergeCell ref="L273:M273"/>
    <mergeCell ref="N273:Q273"/>
    <mergeCell ref="F268:I268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6:I266"/>
    <mergeCell ref="F267:I267"/>
    <mergeCell ref="L267:M267"/>
    <mergeCell ref="N267:Q267"/>
    <mergeCell ref="F261:I261"/>
    <mergeCell ref="L261:M261"/>
    <mergeCell ref="N261:Q261"/>
    <mergeCell ref="F262:I262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57:I257"/>
    <mergeCell ref="L257:M257"/>
    <mergeCell ref="N257:Q257"/>
    <mergeCell ref="F258:I258"/>
    <mergeCell ref="L258:M258"/>
    <mergeCell ref="N258:Q258"/>
    <mergeCell ref="F254:I254"/>
    <mergeCell ref="L254:M254"/>
    <mergeCell ref="N254:Q254"/>
    <mergeCell ref="F255:I255"/>
    <mergeCell ref="L255:M255"/>
    <mergeCell ref="N255:Q255"/>
    <mergeCell ref="F250:I250"/>
    <mergeCell ref="L250:M250"/>
    <mergeCell ref="N250:Q250"/>
    <mergeCell ref="F252:I252"/>
    <mergeCell ref="L252:M252"/>
    <mergeCell ref="N252:Q252"/>
    <mergeCell ref="F248:I248"/>
    <mergeCell ref="L248:M248"/>
    <mergeCell ref="N248:Q248"/>
    <mergeCell ref="F249:I249"/>
    <mergeCell ref="L249:M249"/>
    <mergeCell ref="N249:Q249"/>
    <mergeCell ref="F246:I246"/>
    <mergeCell ref="L246:M246"/>
    <mergeCell ref="N246:Q246"/>
    <mergeCell ref="F247:I247"/>
    <mergeCell ref="L247:M247"/>
    <mergeCell ref="N247:Q247"/>
    <mergeCell ref="F243:I243"/>
    <mergeCell ref="L243:M243"/>
    <mergeCell ref="N243:Q243"/>
    <mergeCell ref="F245:I245"/>
    <mergeCell ref="L245:M245"/>
    <mergeCell ref="N245:Q245"/>
    <mergeCell ref="F244:I244"/>
    <mergeCell ref="F240:I240"/>
    <mergeCell ref="L240:M240"/>
    <mergeCell ref="N240:Q240"/>
    <mergeCell ref="F241:I241"/>
    <mergeCell ref="L241:M241"/>
    <mergeCell ref="N241:Q241"/>
    <mergeCell ref="F237:I237"/>
    <mergeCell ref="F238:I238"/>
    <mergeCell ref="L238:M238"/>
    <mergeCell ref="N238:Q238"/>
    <mergeCell ref="F239:I239"/>
    <mergeCell ref="L239:M239"/>
    <mergeCell ref="N239:Q239"/>
    <mergeCell ref="F235:I235"/>
    <mergeCell ref="L235:M235"/>
    <mergeCell ref="N235:Q235"/>
    <mergeCell ref="F236:I236"/>
    <mergeCell ref="L236:M236"/>
    <mergeCell ref="N236:Q236"/>
    <mergeCell ref="F232:I232"/>
    <mergeCell ref="L232:M232"/>
    <mergeCell ref="N232:Q232"/>
    <mergeCell ref="F234:I234"/>
    <mergeCell ref="L234:M234"/>
    <mergeCell ref="N234:Q234"/>
    <mergeCell ref="F233:I233"/>
    <mergeCell ref="F229:I229"/>
    <mergeCell ref="L229:M229"/>
    <mergeCell ref="N229:Q229"/>
    <mergeCell ref="F230:I230"/>
    <mergeCell ref="F231:I231"/>
    <mergeCell ref="L231:M231"/>
    <mergeCell ref="N231:Q231"/>
    <mergeCell ref="F227:I227"/>
    <mergeCell ref="L227:M227"/>
    <mergeCell ref="N227:Q227"/>
    <mergeCell ref="F228:I228"/>
    <mergeCell ref="L228:M228"/>
    <mergeCell ref="N228:Q228"/>
    <mergeCell ref="F224:I224"/>
    <mergeCell ref="L224:M224"/>
    <mergeCell ref="N224:Q224"/>
    <mergeCell ref="F225:I225"/>
    <mergeCell ref="F226:I226"/>
    <mergeCell ref="L226:M226"/>
    <mergeCell ref="N226:Q226"/>
    <mergeCell ref="F220:I220"/>
    <mergeCell ref="L220:M220"/>
    <mergeCell ref="N220:Q220"/>
    <mergeCell ref="F221:I221"/>
    <mergeCell ref="F222:I222"/>
    <mergeCell ref="L222:M222"/>
    <mergeCell ref="N222:Q222"/>
    <mergeCell ref="F217:I217"/>
    <mergeCell ref="L217:M217"/>
    <mergeCell ref="N217:Q217"/>
    <mergeCell ref="F219:I219"/>
    <mergeCell ref="L219:M219"/>
    <mergeCell ref="N219:Q219"/>
    <mergeCell ref="F214:I214"/>
    <mergeCell ref="F215:I215"/>
    <mergeCell ref="L215:M215"/>
    <mergeCell ref="N215:Q215"/>
    <mergeCell ref="F216:I216"/>
    <mergeCell ref="L216:M216"/>
    <mergeCell ref="N216:Q216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07:I207"/>
    <mergeCell ref="L207:M207"/>
    <mergeCell ref="N207:Q207"/>
    <mergeCell ref="F208:I208"/>
    <mergeCell ref="F209:I209"/>
    <mergeCell ref="L209:M209"/>
    <mergeCell ref="N209:Q209"/>
    <mergeCell ref="F205:I205"/>
    <mergeCell ref="L205:M205"/>
    <mergeCell ref="N205:Q205"/>
    <mergeCell ref="F206:I206"/>
    <mergeCell ref="L206:M206"/>
    <mergeCell ref="N206:Q206"/>
    <mergeCell ref="F202:I202"/>
    <mergeCell ref="L202:M202"/>
    <mergeCell ref="N202:Q202"/>
    <mergeCell ref="F203:I203"/>
    <mergeCell ref="L203:M203"/>
    <mergeCell ref="N203:Q203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5:I185"/>
    <mergeCell ref="L185:M185"/>
    <mergeCell ref="N185:Q185"/>
    <mergeCell ref="F187:I187"/>
    <mergeCell ref="L187:M187"/>
    <mergeCell ref="N187:Q187"/>
    <mergeCell ref="F183:I183"/>
    <mergeCell ref="L183:M183"/>
    <mergeCell ref="N183:Q183"/>
    <mergeCell ref="F184:I184"/>
    <mergeCell ref="L184:M184"/>
    <mergeCell ref="N184:Q184"/>
    <mergeCell ref="F178:I178"/>
    <mergeCell ref="F179:I179"/>
    <mergeCell ref="L179:M179"/>
    <mergeCell ref="N179:Q179"/>
    <mergeCell ref="F180:I180"/>
    <mergeCell ref="F182:I182"/>
    <mergeCell ref="L182:M182"/>
    <mergeCell ref="N182:Q182"/>
    <mergeCell ref="F176:I176"/>
    <mergeCell ref="L176:M176"/>
    <mergeCell ref="N176:Q176"/>
    <mergeCell ref="F177:I177"/>
    <mergeCell ref="L177:M177"/>
    <mergeCell ref="N177:Q177"/>
    <mergeCell ref="F173:I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F172:I172"/>
    <mergeCell ref="L172:M172"/>
    <mergeCell ref="N172:Q172"/>
    <mergeCell ref="F167:I167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F166:I166"/>
    <mergeCell ref="L166:M166"/>
    <mergeCell ref="N166:Q166"/>
    <mergeCell ref="F161:I161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2:I152"/>
    <mergeCell ref="L152:M152"/>
    <mergeCell ref="N152:Q152"/>
    <mergeCell ref="F153:I153"/>
    <mergeCell ref="F154:I154"/>
    <mergeCell ref="L154:M154"/>
    <mergeCell ref="N154:Q154"/>
    <mergeCell ref="F148:I148"/>
    <mergeCell ref="F149:I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39:I139"/>
    <mergeCell ref="F140:I140"/>
    <mergeCell ref="L140:M140"/>
    <mergeCell ref="N140:Q140"/>
    <mergeCell ref="F141:I141"/>
    <mergeCell ref="F142:I142"/>
    <mergeCell ref="F137:I137"/>
    <mergeCell ref="L137:M137"/>
    <mergeCell ref="N137:Q137"/>
    <mergeCell ref="F138:I138"/>
    <mergeCell ref="L138:M138"/>
    <mergeCell ref="N138:Q138"/>
    <mergeCell ref="M128:P128"/>
    <mergeCell ref="M130:Q130"/>
    <mergeCell ref="M131:Q131"/>
    <mergeCell ref="F133:I133"/>
    <mergeCell ref="L133:M133"/>
    <mergeCell ref="N133:Q133"/>
    <mergeCell ref="N113:Q113"/>
    <mergeCell ref="N115:Q115"/>
    <mergeCell ref="L117:Q117"/>
    <mergeCell ref="C123:Q123"/>
    <mergeCell ref="F125:P125"/>
    <mergeCell ref="F126:P126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E24:L24"/>
    <mergeCell ref="M27:P27"/>
    <mergeCell ref="M28:P28"/>
    <mergeCell ref="M30:P30"/>
    <mergeCell ref="H32:J32"/>
    <mergeCell ref="M32:P32"/>
    <mergeCell ref="O14:P14"/>
    <mergeCell ref="O15:P15"/>
    <mergeCell ref="O17:P17"/>
    <mergeCell ref="O18:P18"/>
    <mergeCell ref="O20:P20"/>
    <mergeCell ref="O21:P21"/>
    <mergeCell ref="F242:I242"/>
    <mergeCell ref="F253:I253"/>
    <mergeCell ref="F366:I366"/>
    <mergeCell ref="C2:Q2"/>
    <mergeCell ref="C4:Q4"/>
    <mergeCell ref="F6:P6"/>
    <mergeCell ref="F7:P7"/>
    <mergeCell ref="O9:P9"/>
    <mergeCell ref="O11:P11"/>
    <mergeCell ref="O12:P12"/>
    <mergeCell ref="F302:I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F307:I307"/>
    <mergeCell ref="L307:M307"/>
    <mergeCell ref="N307:Q307"/>
    <mergeCell ref="F311:I311"/>
    <mergeCell ref="L312:M312"/>
    <mergeCell ref="N312:Q312"/>
    <mergeCell ref="F308:I308"/>
    <mergeCell ref="F309:I309"/>
    <mergeCell ref="L309:M309"/>
    <mergeCell ref="N309:Q309"/>
    <mergeCell ref="F310:I310"/>
    <mergeCell ref="L310:M310"/>
    <mergeCell ref="N310:Q310"/>
    <mergeCell ref="F204:I204"/>
    <mergeCell ref="L204:M204"/>
    <mergeCell ref="N204:Q204"/>
    <mergeCell ref="F196:I196"/>
    <mergeCell ref="L196:M196"/>
    <mergeCell ref="N196:Q196"/>
    <mergeCell ref="F197:I197"/>
    <mergeCell ref="L197:M197"/>
    <mergeCell ref="N197:Q197"/>
    <mergeCell ref="F198:I19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3" tooltip="Rozpočet" display="3) Rozpočet"/>
    <hyperlink ref="S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Linhartova</dc:creator>
  <cp:keywords/>
  <dc:description/>
  <cp:lastModifiedBy>Doma</cp:lastModifiedBy>
  <dcterms:created xsi:type="dcterms:W3CDTF">2015-10-30T19:38:54Z</dcterms:created>
  <dcterms:modified xsi:type="dcterms:W3CDTF">2015-11-05T08:53:30Z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