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DokumentaceCAD\dokumentace_2017\Alšák_škola\dokumentace celek vstupy\"/>
    </mc:Choice>
  </mc:AlternateContent>
  <bookViews>
    <workbookView xWindow="0" yWindow="0" windowWidth="23340" windowHeight="12630"/>
  </bookViews>
  <sheets>
    <sheet name="Rekapitulace stavby" sheetId="1" r:id="rId1"/>
    <sheet name="VOSZ-SZS_STRAVOVANI - ZAB..." sheetId="2" r:id="rId2"/>
    <sheet name="VOSZ-SZS_VSTUP_ACS_A - ZA..." sheetId="3" r:id="rId3"/>
    <sheet name="VOSZ-SZS_VSTUP_ACS_K - ZA..." sheetId="4" r:id="rId4"/>
    <sheet name="VOSZ-SZS_VSTUP_TABLA - ZA..." sheetId="5" r:id="rId5"/>
    <sheet name="VOSZ-SZS_VSTUP_CCTVA - ZA..." sheetId="6" r:id="rId6"/>
    <sheet name="VOSZ-SZS_VSTUP_CCTVK - ZA..." sheetId="7" r:id="rId7"/>
  </sheets>
  <definedNames>
    <definedName name="_xlnm.Print_Titles" localSheetId="0">'Rekapitulace stavby'!$85:$85</definedName>
    <definedName name="_xlnm.Print_Titles" localSheetId="1">'VOSZ-SZS_STRAVOVANI - ZAB...'!$125:$125</definedName>
    <definedName name="_xlnm.Print_Titles" localSheetId="2">'VOSZ-SZS_VSTUP_ACS_A - ZA...'!$125:$125</definedName>
    <definedName name="_xlnm.Print_Titles" localSheetId="3">'VOSZ-SZS_VSTUP_ACS_K - ZA...'!$125:$125</definedName>
    <definedName name="_xlnm.Print_Titles" localSheetId="5">'VOSZ-SZS_VSTUP_CCTVA - ZA...'!$123:$123</definedName>
    <definedName name="_xlnm.Print_Titles" localSheetId="6">'VOSZ-SZS_VSTUP_CCTVK - ZA...'!$124:$124</definedName>
    <definedName name="_xlnm.Print_Titles" localSheetId="4">'VOSZ-SZS_VSTUP_TABLA - ZA...'!$125:$125</definedName>
    <definedName name="_xlnm.Print_Area" localSheetId="0">'Rekapitulace stavby'!$C$4:$AP$70,'Rekapitulace stavby'!$C$76:$AP$101</definedName>
    <definedName name="_xlnm.Print_Area" localSheetId="1">'VOSZ-SZS_STRAVOVANI - ZAB...'!$C$4:$Q$70,'VOSZ-SZS_STRAVOVANI - ZAB...'!$C$76:$Q$109,'VOSZ-SZS_STRAVOVANI - ZAB...'!$C$115:$Q$206</definedName>
    <definedName name="_xlnm.Print_Area" localSheetId="2">'VOSZ-SZS_VSTUP_ACS_A - ZA...'!$C$4:$Q$70,'VOSZ-SZS_VSTUP_ACS_A - ZA...'!$C$76:$Q$109,'VOSZ-SZS_VSTUP_ACS_A - ZA...'!$C$115:$Q$217</definedName>
    <definedName name="_xlnm.Print_Area" localSheetId="3">'VOSZ-SZS_VSTUP_ACS_K - ZA...'!$C$4:$Q$70,'VOSZ-SZS_VSTUP_ACS_K - ZA...'!$C$76:$Q$109,'VOSZ-SZS_VSTUP_ACS_K - ZA...'!$C$115:$Q$235</definedName>
    <definedName name="_xlnm.Print_Area" localSheetId="5">'VOSZ-SZS_VSTUP_CCTVA - ZA...'!$C$4:$Q$70,'VOSZ-SZS_VSTUP_CCTVA - ZA...'!$C$76:$Q$107,'VOSZ-SZS_VSTUP_CCTVA - ZA...'!$C$113:$Q$170</definedName>
    <definedName name="_xlnm.Print_Area" localSheetId="6">'VOSZ-SZS_VSTUP_CCTVK - ZA...'!$C$4:$Q$70,'VOSZ-SZS_VSTUP_CCTVK - ZA...'!$C$76:$Q$108,'VOSZ-SZS_VSTUP_CCTVK - ZA...'!$C$114:$Q$203</definedName>
    <definedName name="_xlnm.Print_Area" localSheetId="4">'VOSZ-SZS_VSTUP_TABLA - ZA...'!$C$4:$Q$70,'VOSZ-SZS_VSTUP_TABLA - ZA...'!$C$76:$Q$109,'VOSZ-SZS_VSTUP_TABLA - ZA...'!$C$115:$Q$173</definedName>
  </definedNames>
  <calcPr calcId="152511"/>
</workbook>
</file>

<file path=xl/calcChain.xml><?xml version="1.0" encoding="utf-8"?>
<calcChain xmlns="http://schemas.openxmlformats.org/spreadsheetml/2006/main">
  <c r="BA93" i="1" l="1"/>
  <c r="AZ93" i="1"/>
  <c r="BI203" i="7"/>
  <c r="BH203" i="7"/>
  <c r="BG203" i="7"/>
  <c r="BF203" i="7"/>
  <c r="X203" i="7"/>
  <c r="W203" i="7"/>
  <c r="BK203" i="7"/>
  <c r="P203" i="7" s="1"/>
  <c r="BE203" i="7" s="1"/>
  <c r="V203" i="7"/>
  <c r="BI202" i="7"/>
  <c r="BH202" i="7"/>
  <c r="BG202" i="7"/>
  <c r="BF202" i="7"/>
  <c r="X202" i="7"/>
  <c r="W202" i="7"/>
  <c r="V202" i="7"/>
  <c r="BK202" i="7" s="1"/>
  <c r="P202" i="7" s="1"/>
  <c r="BE202" i="7" s="1"/>
  <c r="BI201" i="7"/>
  <c r="BH201" i="7"/>
  <c r="BG201" i="7"/>
  <c r="BF201" i="7"/>
  <c r="X201" i="7"/>
  <c r="W201" i="7"/>
  <c r="BK201" i="7"/>
  <c r="P201" i="7" s="1"/>
  <c r="BE201" i="7" s="1"/>
  <c r="V201" i="7"/>
  <c r="BI200" i="7"/>
  <c r="BH200" i="7"/>
  <c r="BG200" i="7"/>
  <c r="BF200" i="7"/>
  <c r="X200" i="7"/>
  <c r="W200" i="7"/>
  <c r="BK200" i="7"/>
  <c r="P200" i="7" s="1"/>
  <c r="BE200" i="7" s="1"/>
  <c r="V200" i="7"/>
  <c r="BI199" i="7"/>
  <c r="BH199" i="7"/>
  <c r="BG199" i="7"/>
  <c r="BF199" i="7"/>
  <c r="X199" i="7"/>
  <c r="X198" i="7" s="1"/>
  <c r="K98" i="7" s="1"/>
  <c r="W199" i="7"/>
  <c r="W198" i="7" s="1"/>
  <c r="H98" i="7" s="1"/>
  <c r="BK199" i="7"/>
  <c r="P199" i="7" s="1"/>
  <c r="BE199" i="7" s="1"/>
  <c r="V199" i="7"/>
  <c r="BI197" i="7"/>
  <c r="BH197" i="7"/>
  <c r="BG197" i="7"/>
  <c r="BF197" i="7"/>
  <c r="X197" i="7"/>
  <c r="W197" i="7"/>
  <c r="AD197" i="7"/>
  <c r="AB197" i="7"/>
  <c r="Z197" i="7"/>
  <c r="BK197" i="7"/>
  <c r="V197" i="7"/>
  <c r="P197" i="7" s="1"/>
  <c r="BE197" i="7" s="1"/>
  <c r="BI195" i="7"/>
  <c r="BH195" i="7"/>
  <c r="BG195" i="7"/>
  <c r="BF195" i="7"/>
  <c r="X195" i="7"/>
  <c r="W195" i="7"/>
  <c r="AD195" i="7"/>
  <c r="AB195" i="7"/>
  <c r="Z195" i="7"/>
  <c r="V195" i="7"/>
  <c r="BK195" i="7" s="1"/>
  <c r="BI194" i="7"/>
  <c r="BH194" i="7"/>
  <c r="BG194" i="7"/>
  <c r="BF194" i="7"/>
  <c r="X194" i="7"/>
  <c r="X193" i="7" s="1"/>
  <c r="K97" i="7" s="1"/>
  <c r="W194" i="7"/>
  <c r="W193" i="7" s="1"/>
  <c r="H97" i="7" s="1"/>
  <c r="AD194" i="7"/>
  <c r="AD193" i="7" s="1"/>
  <c r="AB194" i="7"/>
  <c r="AB193" i="7" s="1"/>
  <c r="Z194" i="7"/>
  <c r="Z193" i="7" s="1"/>
  <c r="P194" i="7"/>
  <c r="BE194" i="7" s="1"/>
  <c r="V194" i="7"/>
  <c r="BK194" i="7" s="1"/>
  <c r="BK193" i="7" s="1"/>
  <c r="M193" i="7" s="1"/>
  <c r="M97" i="7" s="1"/>
  <c r="BI192" i="7"/>
  <c r="BH192" i="7"/>
  <c r="BG192" i="7"/>
  <c r="BF192" i="7"/>
  <c r="X192" i="7"/>
  <c r="W192" i="7"/>
  <c r="AD192" i="7"/>
  <c r="AB192" i="7"/>
  <c r="Z192" i="7"/>
  <c r="V192" i="7"/>
  <c r="P192" i="7" s="1"/>
  <c r="BE192" i="7" s="1"/>
  <c r="BI190" i="7"/>
  <c r="BH190" i="7"/>
  <c r="BG190" i="7"/>
  <c r="BF190" i="7"/>
  <c r="X190" i="7"/>
  <c r="X189" i="7" s="1"/>
  <c r="K96" i="7" s="1"/>
  <c r="W190" i="7"/>
  <c r="W189" i="7" s="1"/>
  <c r="H96" i="7" s="1"/>
  <c r="AD190" i="7"/>
  <c r="AD189" i="7" s="1"/>
  <c r="AB190" i="7"/>
  <c r="AB189" i="7" s="1"/>
  <c r="Z190" i="7"/>
  <c r="Z189" i="7" s="1"/>
  <c r="BK190" i="7"/>
  <c r="P190" i="7"/>
  <c r="BE190" i="7" s="1"/>
  <c r="V190" i="7"/>
  <c r="BI188" i="7"/>
  <c r="BH188" i="7"/>
  <c r="BG188" i="7"/>
  <c r="BF188" i="7"/>
  <c r="X188" i="7"/>
  <c r="W188" i="7"/>
  <c r="AD188" i="7"/>
  <c r="AB188" i="7"/>
  <c r="Z188" i="7"/>
  <c r="BK188" i="7"/>
  <c r="P188" i="7"/>
  <c r="BE188" i="7" s="1"/>
  <c r="V188" i="7"/>
  <c r="BI187" i="7"/>
  <c r="BH187" i="7"/>
  <c r="BG187" i="7"/>
  <c r="BF187" i="7"/>
  <c r="X187" i="7"/>
  <c r="X186" i="7" s="1"/>
  <c r="W187" i="7"/>
  <c r="W186" i="7" s="1"/>
  <c r="AD187" i="7"/>
  <c r="AD186" i="7" s="1"/>
  <c r="AD185" i="7" s="1"/>
  <c r="AB187" i="7"/>
  <c r="AB186" i="7" s="1"/>
  <c r="AB185" i="7" s="1"/>
  <c r="Z187" i="7"/>
  <c r="Z186" i="7" s="1"/>
  <c r="Z185" i="7" s="1"/>
  <c r="BK187" i="7"/>
  <c r="BK186" i="7" s="1"/>
  <c r="P187" i="7"/>
  <c r="BE187" i="7" s="1"/>
  <c r="V187" i="7"/>
  <c r="BI183" i="7"/>
  <c r="BH183" i="7"/>
  <c r="BG183" i="7"/>
  <c r="BF183" i="7"/>
  <c r="X183" i="7"/>
  <c r="W183" i="7"/>
  <c r="AD183" i="7"/>
  <c r="AB183" i="7"/>
  <c r="Z183" i="7"/>
  <c r="BK183" i="7"/>
  <c r="V183" i="7"/>
  <c r="P183" i="7" s="1"/>
  <c r="BE183" i="7" s="1"/>
  <c r="BI182" i="7"/>
  <c r="BH182" i="7"/>
  <c r="BG182" i="7"/>
  <c r="BF182" i="7"/>
  <c r="X182" i="7"/>
  <c r="W182" i="7"/>
  <c r="AD182" i="7"/>
  <c r="AB182" i="7"/>
  <c r="Z182" i="7"/>
  <c r="BK182" i="7"/>
  <c r="P182" i="7"/>
  <c r="BE182" i="7" s="1"/>
  <c r="V182" i="7"/>
  <c r="BI180" i="7"/>
  <c r="BH180" i="7"/>
  <c r="BG180" i="7"/>
  <c r="BF180" i="7"/>
  <c r="X180" i="7"/>
  <c r="W180" i="7"/>
  <c r="AD180" i="7"/>
  <c r="AB180" i="7"/>
  <c r="Z180" i="7"/>
  <c r="V180" i="7"/>
  <c r="BK180" i="7" s="1"/>
  <c r="BI179" i="7"/>
  <c r="BH179" i="7"/>
  <c r="BG179" i="7"/>
  <c r="BF179" i="7"/>
  <c r="X179" i="7"/>
  <c r="W179" i="7"/>
  <c r="AD179" i="7"/>
  <c r="AB179" i="7"/>
  <c r="Z179" i="7"/>
  <c r="P179" i="7"/>
  <c r="BE179" i="7" s="1"/>
  <c r="V179" i="7"/>
  <c r="BK179" i="7" s="1"/>
  <c r="BI177" i="7"/>
  <c r="BH177" i="7"/>
  <c r="BG177" i="7"/>
  <c r="BF177" i="7"/>
  <c r="X177" i="7"/>
  <c r="W177" i="7"/>
  <c r="AD177" i="7"/>
  <c r="AB177" i="7"/>
  <c r="Z177" i="7"/>
  <c r="BK177" i="7"/>
  <c r="P177" i="7"/>
  <c r="BE177" i="7" s="1"/>
  <c r="V177" i="7"/>
  <c r="BI176" i="7"/>
  <c r="BH176" i="7"/>
  <c r="BG176" i="7"/>
  <c r="BF176" i="7"/>
  <c r="X176" i="7"/>
  <c r="W176" i="7"/>
  <c r="AD176" i="7"/>
  <c r="AB176" i="7"/>
  <c r="Z176" i="7"/>
  <c r="BK176" i="7"/>
  <c r="P176" i="7"/>
  <c r="BE176" i="7" s="1"/>
  <c r="V176" i="7"/>
  <c r="BI174" i="7"/>
  <c r="BH174" i="7"/>
  <c r="BG174" i="7"/>
  <c r="BF174" i="7"/>
  <c r="X174" i="7"/>
  <c r="W174" i="7"/>
  <c r="AD174" i="7"/>
  <c r="AB174" i="7"/>
  <c r="Z174" i="7"/>
  <c r="V174" i="7"/>
  <c r="BK174" i="7" s="1"/>
  <c r="BI173" i="7"/>
  <c r="BH173" i="7"/>
  <c r="BG173" i="7"/>
  <c r="BF173" i="7"/>
  <c r="X173" i="7"/>
  <c r="W173" i="7"/>
  <c r="AD173" i="7"/>
  <c r="AB173" i="7"/>
  <c r="Z173" i="7"/>
  <c r="V173" i="7"/>
  <c r="P173" i="7" s="1"/>
  <c r="BE173" i="7" s="1"/>
  <c r="BI171" i="7"/>
  <c r="BH171" i="7"/>
  <c r="BG171" i="7"/>
  <c r="BF171" i="7"/>
  <c r="X171" i="7"/>
  <c r="W171" i="7"/>
  <c r="AD171" i="7"/>
  <c r="AB171" i="7"/>
  <c r="Z171" i="7"/>
  <c r="BK171" i="7"/>
  <c r="P171" i="7"/>
  <c r="BE171" i="7" s="1"/>
  <c r="V171" i="7"/>
  <c r="BI170" i="7"/>
  <c r="BH170" i="7"/>
  <c r="BG170" i="7"/>
  <c r="BF170" i="7"/>
  <c r="X170" i="7"/>
  <c r="W170" i="7"/>
  <c r="AD170" i="7"/>
  <c r="AB170" i="7"/>
  <c r="Z170" i="7"/>
  <c r="BK170" i="7"/>
  <c r="P170" i="7"/>
  <c r="BE170" i="7" s="1"/>
  <c r="V170" i="7"/>
  <c r="BI168" i="7"/>
  <c r="BH168" i="7"/>
  <c r="BG168" i="7"/>
  <c r="BF168" i="7"/>
  <c r="X168" i="7"/>
  <c r="W168" i="7"/>
  <c r="AD168" i="7"/>
  <c r="AB168" i="7"/>
  <c r="Z168" i="7"/>
  <c r="V168" i="7"/>
  <c r="BK168" i="7" s="1"/>
  <c r="BI167" i="7"/>
  <c r="BH167" i="7"/>
  <c r="BG167" i="7"/>
  <c r="BF167" i="7"/>
  <c r="X167" i="7"/>
  <c r="W167" i="7"/>
  <c r="AD167" i="7"/>
  <c r="AB167" i="7"/>
  <c r="Z167" i="7"/>
  <c r="V167" i="7"/>
  <c r="P167" i="7" s="1"/>
  <c r="BE167" i="7" s="1"/>
  <c r="BI165" i="7"/>
  <c r="BH165" i="7"/>
  <c r="BG165" i="7"/>
  <c r="BF165" i="7"/>
  <c r="X165" i="7"/>
  <c r="W165" i="7"/>
  <c r="AD165" i="7"/>
  <c r="AB165" i="7"/>
  <c r="Z165" i="7"/>
  <c r="BK165" i="7"/>
  <c r="P165" i="7"/>
  <c r="BE165" i="7" s="1"/>
  <c r="V165" i="7"/>
  <c r="BI164" i="7"/>
  <c r="BH164" i="7"/>
  <c r="BG164" i="7"/>
  <c r="BF164" i="7"/>
  <c r="X164" i="7"/>
  <c r="W164" i="7"/>
  <c r="AD164" i="7"/>
  <c r="AB164" i="7"/>
  <c r="Z164" i="7"/>
  <c r="BK164" i="7"/>
  <c r="P164" i="7"/>
  <c r="BE164" i="7" s="1"/>
  <c r="V164" i="7"/>
  <c r="BI162" i="7"/>
  <c r="BH162" i="7"/>
  <c r="BG162" i="7"/>
  <c r="BF162" i="7"/>
  <c r="X162" i="7"/>
  <c r="W162" i="7"/>
  <c r="AD162" i="7"/>
  <c r="AB162" i="7"/>
  <c r="Z162" i="7"/>
  <c r="V162" i="7"/>
  <c r="BK162" i="7" s="1"/>
  <c r="BI161" i="7"/>
  <c r="BH161" i="7"/>
  <c r="BG161" i="7"/>
  <c r="BF161" i="7"/>
  <c r="X161" i="7"/>
  <c r="W161" i="7"/>
  <c r="AD161" i="7"/>
  <c r="AB161" i="7"/>
  <c r="Z161" i="7"/>
  <c r="V161" i="7"/>
  <c r="P161" i="7" s="1"/>
  <c r="BE161" i="7" s="1"/>
  <c r="BI160" i="7"/>
  <c r="BH160" i="7"/>
  <c r="BG160" i="7"/>
  <c r="BF160" i="7"/>
  <c r="X160" i="7"/>
  <c r="W160" i="7"/>
  <c r="AD160" i="7"/>
  <c r="AB160" i="7"/>
  <c r="Z160" i="7"/>
  <c r="BK160" i="7"/>
  <c r="P160" i="7"/>
  <c r="BE160" i="7" s="1"/>
  <c r="V160" i="7"/>
  <c r="BI159" i="7"/>
  <c r="BH159" i="7"/>
  <c r="BG159" i="7"/>
  <c r="BF159" i="7"/>
  <c r="X159" i="7"/>
  <c r="W159" i="7"/>
  <c r="AD159" i="7"/>
  <c r="AB159" i="7"/>
  <c r="Z159" i="7"/>
  <c r="BK159" i="7"/>
  <c r="P159" i="7"/>
  <c r="BE159" i="7" s="1"/>
  <c r="V159" i="7"/>
  <c r="BI158" i="7"/>
  <c r="BH158" i="7"/>
  <c r="BG158" i="7"/>
  <c r="BF158" i="7"/>
  <c r="X158" i="7"/>
  <c r="W158" i="7"/>
  <c r="AD158" i="7"/>
  <c r="AB158" i="7"/>
  <c r="Z158" i="7"/>
  <c r="V158" i="7"/>
  <c r="BK158" i="7" s="1"/>
  <c r="BI157" i="7"/>
  <c r="BH157" i="7"/>
  <c r="BG157" i="7"/>
  <c r="BF157" i="7"/>
  <c r="X157" i="7"/>
  <c r="W157" i="7"/>
  <c r="AD157" i="7"/>
  <c r="AB157" i="7"/>
  <c r="Z157" i="7"/>
  <c r="V157" i="7"/>
  <c r="P157" i="7" s="1"/>
  <c r="BE157" i="7" s="1"/>
  <c r="BI155" i="7"/>
  <c r="BH155" i="7"/>
  <c r="BG155" i="7"/>
  <c r="BF155" i="7"/>
  <c r="X155" i="7"/>
  <c r="W155" i="7"/>
  <c r="AD155" i="7"/>
  <c r="AB155" i="7"/>
  <c r="Z155" i="7"/>
  <c r="BK155" i="7"/>
  <c r="P155" i="7"/>
  <c r="BE155" i="7" s="1"/>
  <c r="V155" i="7"/>
  <c r="BI153" i="7"/>
  <c r="BH153" i="7"/>
  <c r="BG153" i="7"/>
  <c r="BF153" i="7"/>
  <c r="X153" i="7"/>
  <c r="W153" i="7"/>
  <c r="AD153" i="7"/>
  <c r="AB153" i="7"/>
  <c r="Z153" i="7"/>
  <c r="BK153" i="7"/>
  <c r="P153" i="7"/>
  <c r="BE153" i="7" s="1"/>
  <c r="V153" i="7"/>
  <c r="BI151" i="7"/>
  <c r="BH151" i="7"/>
  <c r="BG151" i="7"/>
  <c r="BF151" i="7"/>
  <c r="X151" i="7"/>
  <c r="W151" i="7"/>
  <c r="AD151" i="7"/>
  <c r="AB151" i="7"/>
  <c r="Z151" i="7"/>
  <c r="V151" i="7"/>
  <c r="BK151" i="7" s="1"/>
  <c r="BI149" i="7"/>
  <c r="BH149" i="7"/>
  <c r="BG149" i="7"/>
  <c r="BF149" i="7"/>
  <c r="X149" i="7"/>
  <c r="W149" i="7"/>
  <c r="AD149" i="7"/>
  <c r="AB149" i="7"/>
  <c r="Z149" i="7"/>
  <c r="V149" i="7"/>
  <c r="P149" i="7" s="1"/>
  <c r="BE149" i="7" s="1"/>
  <c r="BI148" i="7"/>
  <c r="BH148" i="7"/>
  <c r="BG148" i="7"/>
  <c r="BF148" i="7"/>
  <c r="X148" i="7"/>
  <c r="W148" i="7"/>
  <c r="AD148" i="7"/>
  <c r="AB148" i="7"/>
  <c r="Z148" i="7"/>
  <c r="P148" i="7"/>
  <c r="BE148" i="7" s="1"/>
  <c r="V148" i="7"/>
  <c r="BK148" i="7" s="1"/>
  <c r="BI147" i="7"/>
  <c r="BH147" i="7"/>
  <c r="BG147" i="7"/>
  <c r="BF147" i="7"/>
  <c r="X147" i="7"/>
  <c r="W147" i="7"/>
  <c r="AD147" i="7"/>
  <c r="AB147" i="7"/>
  <c r="Z147" i="7"/>
  <c r="BK147" i="7"/>
  <c r="P147" i="7"/>
  <c r="BE147" i="7" s="1"/>
  <c r="V147" i="7"/>
  <c r="BI146" i="7"/>
  <c r="BH146" i="7"/>
  <c r="BG146" i="7"/>
  <c r="BF146" i="7"/>
  <c r="X146" i="7"/>
  <c r="W146" i="7"/>
  <c r="AD146" i="7"/>
  <c r="AB146" i="7"/>
  <c r="Z146" i="7"/>
  <c r="V146" i="7"/>
  <c r="BK146" i="7" s="1"/>
  <c r="BI145" i="7"/>
  <c r="BH145" i="7"/>
  <c r="BG145" i="7"/>
  <c r="BF145" i="7"/>
  <c r="X145" i="7"/>
  <c r="W145" i="7"/>
  <c r="AD145" i="7"/>
  <c r="AB145" i="7"/>
  <c r="Z145" i="7"/>
  <c r="V145" i="7"/>
  <c r="P145" i="7" s="1"/>
  <c r="BE145" i="7" s="1"/>
  <c r="BI144" i="7"/>
  <c r="BH144" i="7"/>
  <c r="BG144" i="7"/>
  <c r="BF144" i="7"/>
  <c r="X144" i="7"/>
  <c r="W144" i="7"/>
  <c r="AD144" i="7"/>
  <c r="AB144" i="7"/>
  <c r="Z144" i="7"/>
  <c r="P144" i="7"/>
  <c r="BE144" i="7" s="1"/>
  <c r="V144" i="7"/>
  <c r="BK144" i="7" s="1"/>
  <c r="BI143" i="7"/>
  <c r="BH143" i="7"/>
  <c r="BG143" i="7"/>
  <c r="BF143" i="7"/>
  <c r="X143" i="7"/>
  <c r="W143" i="7"/>
  <c r="AD143" i="7"/>
  <c r="AB143" i="7"/>
  <c r="Z143" i="7"/>
  <c r="BK143" i="7"/>
  <c r="P143" i="7"/>
  <c r="BE143" i="7" s="1"/>
  <c r="V143" i="7"/>
  <c r="BI142" i="7"/>
  <c r="BH142" i="7"/>
  <c r="BG142" i="7"/>
  <c r="BF142" i="7"/>
  <c r="X142" i="7"/>
  <c r="W142" i="7"/>
  <c r="AD142" i="7"/>
  <c r="AB142" i="7"/>
  <c r="Z142" i="7"/>
  <c r="V142" i="7"/>
  <c r="BK142" i="7" s="1"/>
  <c r="BI141" i="7"/>
  <c r="BH141" i="7"/>
  <c r="BG141" i="7"/>
  <c r="BF141" i="7"/>
  <c r="X141" i="7"/>
  <c r="X140" i="7" s="1"/>
  <c r="W141" i="7"/>
  <c r="W140" i="7" s="1"/>
  <c r="AD141" i="7"/>
  <c r="AD140" i="7" s="1"/>
  <c r="AD139" i="7" s="1"/>
  <c r="AB141" i="7"/>
  <c r="AB140" i="7" s="1"/>
  <c r="AB139" i="7" s="1"/>
  <c r="Z141" i="7"/>
  <c r="Z140" i="7" s="1"/>
  <c r="Z139" i="7" s="1"/>
  <c r="V141" i="7"/>
  <c r="P141" i="7" s="1"/>
  <c r="BE141" i="7" s="1"/>
  <c r="BI137" i="7"/>
  <c r="BH137" i="7"/>
  <c r="BG137" i="7"/>
  <c r="BF137" i="7"/>
  <c r="X137" i="7"/>
  <c r="W137" i="7"/>
  <c r="AD137" i="7"/>
  <c r="AB137" i="7"/>
  <c r="Z137" i="7"/>
  <c r="V137" i="7"/>
  <c r="BK137" i="7" s="1"/>
  <c r="BI136" i="7"/>
  <c r="BH136" i="7"/>
  <c r="BG136" i="7"/>
  <c r="BF136" i="7"/>
  <c r="X136" i="7"/>
  <c r="X135" i="7" s="1"/>
  <c r="K91" i="7" s="1"/>
  <c r="W136" i="7"/>
  <c r="W135" i="7" s="1"/>
  <c r="H91" i="7" s="1"/>
  <c r="AD136" i="7"/>
  <c r="AD135" i="7" s="1"/>
  <c r="AB136" i="7"/>
  <c r="AB135" i="7" s="1"/>
  <c r="Z136" i="7"/>
  <c r="Z135" i="7" s="1"/>
  <c r="V136" i="7"/>
  <c r="P136" i="7" s="1"/>
  <c r="BE136" i="7" s="1"/>
  <c r="BI134" i="7"/>
  <c r="BH134" i="7"/>
  <c r="BG134" i="7"/>
  <c r="BF134" i="7"/>
  <c r="X134" i="7"/>
  <c r="W134" i="7"/>
  <c r="AD134" i="7"/>
  <c r="AB134" i="7"/>
  <c r="Z134" i="7"/>
  <c r="V134" i="7"/>
  <c r="P134" i="7" s="1"/>
  <c r="BE134" i="7" s="1"/>
  <c r="BI133" i="7"/>
  <c r="BH133" i="7"/>
  <c r="BG133" i="7"/>
  <c r="BF133" i="7"/>
  <c r="X133" i="7"/>
  <c r="W133" i="7"/>
  <c r="AD133" i="7"/>
  <c r="AB133" i="7"/>
  <c r="Z133" i="7"/>
  <c r="P133" i="7"/>
  <c r="BE133" i="7" s="1"/>
  <c r="V133" i="7"/>
  <c r="BK133" i="7" s="1"/>
  <c r="BI132" i="7"/>
  <c r="BH132" i="7"/>
  <c r="BG132" i="7"/>
  <c r="BF132" i="7"/>
  <c r="X132" i="7"/>
  <c r="W132" i="7"/>
  <c r="AD132" i="7"/>
  <c r="AB132" i="7"/>
  <c r="Z132" i="7"/>
  <c r="BK132" i="7"/>
  <c r="P132" i="7"/>
  <c r="BE132" i="7" s="1"/>
  <c r="V132" i="7"/>
  <c r="BI131" i="7"/>
  <c r="BH131" i="7"/>
  <c r="BG131" i="7"/>
  <c r="BF131" i="7"/>
  <c r="X131" i="7"/>
  <c r="W131" i="7"/>
  <c r="AD131" i="7"/>
  <c r="AB131" i="7"/>
  <c r="Z131" i="7"/>
  <c r="V131" i="7"/>
  <c r="BK131" i="7" s="1"/>
  <c r="BI129" i="7"/>
  <c r="BH129" i="7"/>
  <c r="BG129" i="7"/>
  <c r="BF129" i="7"/>
  <c r="X129" i="7"/>
  <c r="W129" i="7"/>
  <c r="AD129" i="7"/>
  <c r="AB129" i="7"/>
  <c r="Z129" i="7"/>
  <c r="V129" i="7"/>
  <c r="P129" i="7" s="1"/>
  <c r="BE129" i="7" s="1"/>
  <c r="BI128" i="7"/>
  <c r="BH128" i="7"/>
  <c r="BG128" i="7"/>
  <c r="BF128" i="7"/>
  <c r="X128" i="7"/>
  <c r="X127" i="7" s="1"/>
  <c r="W128" i="7"/>
  <c r="W127" i="7" s="1"/>
  <c r="AD128" i="7"/>
  <c r="AD127" i="7" s="1"/>
  <c r="AB128" i="7"/>
  <c r="AB127" i="7" s="1"/>
  <c r="AB126" i="7" s="1"/>
  <c r="AB125" i="7" s="1"/>
  <c r="Z128" i="7"/>
  <c r="Z127" i="7" s="1"/>
  <c r="P128" i="7"/>
  <c r="BE128" i="7" s="1"/>
  <c r="V128" i="7"/>
  <c r="BK128" i="7" s="1"/>
  <c r="M122" i="7"/>
  <c r="M119" i="7"/>
  <c r="F119" i="7"/>
  <c r="F117" i="7"/>
  <c r="BI106" i="7"/>
  <c r="BH106" i="7"/>
  <c r="BG106" i="7"/>
  <c r="BF106" i="7"/>
  <c r="BI105" i="7"/>
  <c r="BH105" i="7"/>
  <c r="BG105" i="7"/>
  <c r="BF105" i="7"/>
  <c r="BI104" i="7"/>
  <c r="BH104" i="7"/>
  <c r="BG104" i="7"/>
  <c r="BF104" i="7"/>
  <c r="BI103" i="7"/>
  <c r="BH103" i="7"/>
  <c r="BG103" i="7"/>
  <c r="BF103" i="7"/>
  <c r="BI102" i="7"/>
  <c r="BH102" i="7"/>
  <c r="BG102" i="7"/>
  <c r="BF102" i="7"/>
  <c r="BI101" i="7"/>
  <c r="BH101" i="7"/>
  <c r="H37" i="7" s="1"/>
  <c r="BE93" i="1" s="1"/>
  <c r="BG101" i="7"/>
  <c r="BF101" i="7"/>
  <c r="H35" i="7" s="1"/>
  <c r="BC93" i="1" s="1"/>
  <c r="M84" i="7"/>
  <c r="M83" i="7"/>
  <c r="F81" i="7"/>
  <c r="F79" i="7"/>
  <c r="O18" i="7"/>
  <c r="E18" i="7"/>
  <c r="M121" i="7" s="1"/>
  <c r="O17" i="7"/>
  <c r="O15" i="7"/>
  <c r="E15" i="7"/>
  <c r="O14" i="7"/>
  <c r="O12" i="7"/>
  <c r="E12" i="7"/>
  <c r="F121" i="7" s="1"/>
  <c r="O11" i="7"/>
  <c r="O9" i="7"/>
  <c r="M81" i="7" s="1"/>
  <c r="F6" i="7"/>
  <c r="F116" i="7" s="1"/>
  <c r="W165" i="6"/>
  <c r="H97" i="6" s="1"/>
  <c r="W135" i="6"/>
  <c r="BD92" i="1"/>
  <c r="BA92" i="1"/>
  <c r="AZ92" i="1"/>
  <c r="H36" i="6"/>
  <c r="BI170" i="6"/>
  <c r="BH170" i="6"/>
  <c r="BG170" i="6"/>
  <c r="BF170" i="6"/>
  <c r="X170" i="6"/>
  <c r="W170" i="6"/>
  <c r="V170" i="6"/>
  <c r="BK170" i="6" s="1"/>
  <c r="P170" i="6" s="1"/>
  <c r="BE170" i="6" s="1"/>
  <c r="BI169" i="6"/>
  <c r="BH169" i="6"/>
  <c r="BG169" i="6"/>
  <c r="BF169" i="6"/>
  <c r="X169" i="6"/>
  <c r="W169" i="6"/>
  <c r="V169" i="6"/>
  <c r="BK169" i="6" s="1"/>
  <c r="P169" i="6" s="1"/>
  <c r="BE169" i="6" s="1"/>
  <c r="BI168" i="6"/>
  <c r="BH168" i="6"/>
  <c r="BG168" i="6"/>
  <c r="BF168" i="6"/>
  <c r="X168" i="6"/>
  <c r="W168" i="6"/>
  <c r="V168" i="6"/>
  <c r="BK168" i="6" s="1"/>
  <c r="P168" i="6" s="1"/>
  <c r="BE168" i="6" s="1"/>
  <c r="BI167" i="6"/>
  <c r="BH167" i="6"/>
  <c r="BG167" i="6"/>
  <c r="BF167" i="6"/>
  <c r="X167" i="6"/>
  <c r="W167" i="6"/>
  <c r="V167" i="6"/>
  <c r="BK167" i="6" s="1"/>
  <c r="P167" i="6" s="1"/>
  <c r="BE167" i="6" s="1"/>
  <c r="BI166" i="6"/>
  <c r="BH166" i="6"/>
  <c r="BG166" i="6"/>
  <c r="BF166" i="6"/>
  <c r="X166" i="6"/>
  <c r="X165" i="6" s="1"/>
  <c r="K97" i="6" s="1"/>
  <c r="W166" i="6"/>
  <c r="V166" i="6"/>
  <c r="BK166" i="6" s="1"/>
  <c r="BK165" i="6" s="1"/>
  <c r="M165" i="6" s="1"/>
  <c r="M97" i="6" s="1"/>
  <c r="BI164" i="6"/>
  <c r="BH164" i="6"/>
  <c r="BG164" i="6"/>
  <c r="BF164" i="6"/>
  <c r="X164" i="6"/>
  <c r="W164" i="6"/>
  <c r="AD164" i="6"/>
  <c r="AB164" i="6"/>
  <c r="Z164" i="6"/>
  <c r="BK164" i="6"/>
  <c r="P164" i="6"/>
  <c r="BE164" i="6" s="1"/>
  <c r="V164" i="6"/>
  <c r="BI162" i="6"/>
  <c r="BH162" i="6"/>
  <c r="BG162" i="6"/>
  <c r="BF162" i="6"/>
  <c r="BE162" i="6"/>
  <c r="X162" i="6"/>
  <c r="W162" i="6"/>
  <c r="W160" i="6" s="1"/>
  <c r="H96" i="6" s="1"/>
  <c r="AD162" i="6"/>
  <c r="AB162" i="6"/>
  <c r="Z162" i="6"/>
  <c r="BK162" i="6"/>
  <c r="V162" i="6"/>
  <c r="P162" i="6" s="1"/>
  <c r="BI161" i="6"/>
  <c r="BH161" i="6"/>
  <c r="BG161" i="6"/>
  <c r="BF161" i="6"/>
  <c r="X161" i="6"/>
  <c r="X160" i="6" s="1"/>
  <c r="K96" i="6" s="1"/>
  <c r="W161" i="6"/>
  <c r="AD161" i="6"/>
  <c r="AD160" i="6" s="1"/>
  <c r="AB161" i="6"/>
  <c r="Z161" i="6"/>
  <c r="Z160" i="6" s="1"/>
  <c r="P161" i="6"/>
  <c r="BE161" i="6" s="1"/>
  <c r="V161" i="6"/>
  <c r="BK161" i="6" s="1"/>
  <c r="BK160" i="6" s="1"/>
  <c r="M160" i="6" s="1"/>
  <c r="M96" i="6" s="1"/>
  <c r="BI159" i="6"/>
  <c r="BH159" i="6"/>
  <c r="BG159" i="6"/>
  <c r="BF159" i="6"/>
  <c r="X159" i="6"/>
  <c r="X158" i="6" s="1"/>
  <c r="K95" i="6" s="1"/>
  <c r="W159" i="6"/>
  <c r="W158" i="6" s="1"/>
  <c r="AD159" i="6"/>
  <c r="AD158" i="6" s="1"/>
  <c r="AB159" i="6"/>
  <c r="AB158" i="6" s="1"/>
  <c r="Z159" i="6"/>
  <c r="Z158" i="6" s="1"/>
  <c r="P159" i="6"/>
  <c r="BE159" i="6" s="1"/>
  <c r="V159" i="6"/>
  <c r="BK159" i="6" s="1"/>
  <c r="BK158" i="6" s="1"/>
  <c r="M158" i="6" s="1"/>
  <c r="M95" i="6" s="1"/>
  <c r="H95" i="6"/>
  <c r="BI157" i="6"/>
  <c r="BH157" i="6"/>
  <c r="BG157" i="6"/>
  <c r="BF157" i="6"/>
  <c r="X157" i="6"/>
  <c r="W157" i="6"/>
  <c r="AD157" i="6"/>
  <c r="AB157" i="6"/>
  <c r="Z157" i="6"/>
  <c r="P157" i="6"/>
  <c r="BE157" i="6" s="1"/>
  <c r="V157" i="6"/>
  <c r="BK157" i="6" s="1"/>
  <c r="BI156" i="6"/>
  <c r="BH156" i="6"/>
  <c r="BG156" i="6"/>
  <c r="BF156" i="6"/>
  <c r="BE156" i="6"/>
  <c r="X156" i="6"/>
  <c r="W156" i="6"/>
  <c r="W155" i="6" s="1"/>
  <c r="AD156" i="6"/>
  <c r="AB156" i="6"/>
  <c r="AB155" i="6" s="1"/>
  <c r="Z156" i="6"/>
  <c r="V156" i="6"/>
  <c r="P156" i="6" s="1"/>
  <c r="BI152" i="6"/>
  <c r="BH152" i="6"/>
  <c r="BG152" i="6"/>
  <c r="BF152" i="6"/>
  <c r="X152" i="6"/>
  <c r="W152" i="6"/>
  <c r="AD152" i="6"/>
  <c r="AB152" i="6"/>
  <c r="Z152" i="6"/>
  <c r="P152" i="6"/>
  <c r="BE152" i="6" s="1"/>
  <c r="V152" i="6"/>
  <c r="BK152" i="6" s="1"/>
  <c r="BI151" i="6"/>
  <c r="BH151" i="6"/>
  <c r="BG151" i="6"/>
  <c r="BF151" i="6"/>
  <c r="X151" i="6"/>
  <c r="W151" i="6"/>
  <c r="AD151" i="6"/>
  <c r="AB151" i="6"/>
  <c r="Z151" i="6"/>
  <c r="V151" i="6"/>
  <c r="BI149" i="6"/>
  <c r="BH149" i="6"/>
  <c r="BG149" i="6"/>
  <c r="BF149" i="6"/>
  <c r="X149" i="6"/>
  <c r="W149" i="6"/>
  <c r="AD149" i="6"/>
  <c r="AB149" i="6"/>
  <c r="Z149" i="6"/>
  <c r="BK149" i="6"/>
  <c r="P149" i="6"/>
  <c r="BE149" i="6" s="1"/>
  <c r="V149" i="6"/>
  <c r="BI148" i="6"/>
  <c r="BH148" i="6"/>
  <c r="BG148" i="6"/>
  <c r="BF148" i="6"/>
  <c r="X148" i="6"/>
  <c r="W148" i="6"/>
  <c r="AD148" i="6"/>
  <c r="AB148" i="6"/>
  <c r="Z148" i="6"/>
  <c r="V148" i="6"/>
  <c r="BI146" i="6"/>
  <c r="BH146" i="6"/>
  <c r="BG146" i="6"/>
  <c r="BF146" i="6"/>
  <c r="X146" i="6"/>
  <c r="W146" i="6"/>
  <c r="AD146" i="6"/>
  <c r="AB146" i="6"/>
  <c r="Z146" i="6"/>
  <c r="P146" i="6"/>
  <c r="BE146" i="6" s="1"/>
  <c r="V146" i="6"/>
  <c r="BK146" i="6" s="1"/>
  <c r="BI145" i="6"/>
  <c r="BH145" i="6"/>
  <c r="BG145" i="6"/>
  <c r="BF145" i="6"/>
  <c r="BE145" i="6"/>
  <c r="X145" i="6"/>
  <c r="W145" i="6"/>
  <c r="AD145" i="6"/>
  <c r="AB145" i="6"/>
  <c r="Z145" i="6"/>
  <c r="V145" i="6"/>
  <c r="P145" i="6" s="1"/>
  <c r="BI143" i="6"/>
  <c r="BH143" i="6"/>
  <c r="BG143" i="6"/>
  <c r="BF143" i="6"/>
  <c r="X143" i="6"/>
  <c r="W143" i="6"/>
  <c r="AD143" i="6"/>
  <c r="AB143" i="6"/>
  <c r="Z143" i="6"/>
  <c r="P143" i="6"/>
  <c r="BE143" i="6" s="1"/>
  <c r="V143" i="6"/>
  <c r="BK143" i="6" s="1"/>
  <c r="BI142" i="6"/>
  <c r="BH142" i="6"/>
  <c r="BG142" i="6"/>
  <c r="BF142" i="6"/>
  <c r="BE142" i="6"/>
  <c r="X142" i="6"/>
  <c r="W142" i="6"/>
  <c r="AD142" i="6"/>
  <c r="AB142" i="6"/>
  <c r="Z142" i="6"/>
  <c r="V142" i="6"/>
  <c r="P142" i="6" s="1"/>
  <c r="BI141" i="6"/>
  <c r="BH141" i="6"/>
  <c r="BG141" i="6"/>
  <c r="BF141" i="6"/>
  <c r="X141" i="6"/>
  <c r="W141" i="6"/>
  <c r="AD141" i="6"/>
  <c r="AB141" i="6"/>
  <c r="Z141" i="6"/>
  <c r="BK141" i="6"/>
  <c r="P141" i="6"/>
  <c r="BE141" i="6" s="1"/>
  <c r="V141" i="6"/>
  <c r="BI140" i="6"/>
  <c r="BH140" i="6"/>
  <c r="BG140" i="6"/>
  <c r="BF140" i="6"/>
  <c r="BE140" i="6"/>
  <c r="X140" i="6"/>
  <c r="W140" i="6"/>
  <c r="AD140" i="6"/>
  <c r="AB140" i="6"/>
  <c r="Z140" i="6"/>
  <c r="V140" i="6"/>
  <c r="P140" i="6" s="1"/>
  <c r="BI139" i="6"/>
  <c r="BH139" i="6"/>
  <c r="BG139" i="6"/>
  <c r="BF139" i="6"/>
  <c r="X139" i="6"/>
  <c r="W139" i="6"/>
  <c r="AD139" i="6"/>
  <c r="AB139" i="6"/>
  <c r="Z139" i="6"/>
  <c r="P139" i="6"/>
  <c r="BE139" i="6" s="1"/>
  <c r="V139" i="6"/>
  <c r="BK139" i="6" s="1"/>
  <c r="BI138" i="6"/>
  <c r="BH138" i="6"/>
  <c r="BG138" i="6"/>
  <c r="BF138" i="6"/>
  <c r="BE138" i="6"/>
  <c r="X138" i="6"/>
  <c r="W138" i="6"/>
  <c r="AD138" i="6"/>
  <c r="AB138" i="6"/>
  <c r="Z138" i="6"/>
  <c r="BK138" i="6"/>
  <c r="V138" i="6"/>
  <c r="P138" i="6" s="1"/>
  <c r="BI137" i="6"/>
  <c r="BH137" i="6"/>
  <c r="BG137" i="6"/>
  <c r="BF137" i="6"/>
  <c r="X137" i="6"/>
  <c r="W137" i="6"/>
  <c r="AD137" i="6"/>
  <c r="AB137" i="6"/>
  <c r="Z137" i="6"/>
  <c r="BK137" i="6"/>
  <c r="P137" i="6"/>
  <c r="BE137" i="6" s="1"/>
  <c r="V137" i="6"/>
  <c r="BI136" i="6"/>
  <c r="BH136" i="6"/>
  <c r="BG136" i="6"/>
  <c r="BF136" i="6"/>
  <c r="BE136" i="6"/>
  <c r="X136" i="6"/>
  <c r="W136" i="6"/>
  <c r="AD136" i="6"/>
  <c r="AB136" i="6"/>
  <c r="Z136" i="6"/>
  <c r="BK136" i="6"/>
  <c r="V136" i="6"/>
  <c r="P136" i="6" s="1"/>
  <c r="BI133" i="6"/>
  <c r="BH133" i="6"/>
  <c r="BG133" i="6"/>
  <c r="BF133" i="6"/>
  <c r="X133" i="6"/>
  <c r="W133" i="6"/>
  <c r="AD133" i="6"/>
  <c r="AB133" i="6"/>
  <c r="Z133" i="6"/>
  <c r="BK133" i="6"/>
  <c r="P133" i="6"/>
  <c r="BE133" i="6" s="1"/>
  <c r="V133" i="6"/>
  <c r="BI132" i="6"/>
  <c r="BH132" i="6"/>
  <c r="BG132" i="6"/>
  <c r="BF132" i="6"/>
  <c r="X132" i="6"/>
  <c r="W132" i="6"/>
  <c r="AD132" i="6"/>
  <c r="AB132" i="6"/>
  <c r="Z132" i="6"/>
  <c r="V132" i="6"/>
  <c r="BI131" i="6"/>
  <c r="BH131" i="6"/>
  <c r="BG131" i="6"/>
  <c r="BF131" i="6"/>
  <c r="X131" i="6"/>
  <c r="W131" i="6"/>
  <c r="AD131" i="6"/>
  <c r="AB131" i="6"/>
  <c r="Z131" i="6"/>
  <c r="P131" i="6"/>
  <c r="BE131" i="6" s="1"/>
  <c r="V131" i="6"/>
  <c r="BK131" i="6" s="1"/>
  <c r="BI130" i="6"/>
  <c r="BH130" i="6"/>
  <c r="BG130" i="6"/>
  <c r="BF130" i="6"/>
  <c r="X130" i="6"/>
  <c r="W130" i="6"/>
  <c r="AD130" i="6"/>
  <c r="AB130" i="6"/>
  <c r="Z130" i="6"/>
  <c r="V130" i="6"/>
  <c r="BI128" i="6"/>
  <c r="BH128" i="6"/>
  <c r="BG128" i="6"/>
  <c r="BF128" i="6"/>
  <c r="X128" i="6"/>
  <c r="W128" i="6"/>
  <c r="AD128" i="6"/>
  <c r="AB128" i="6"/>
  <c r="Z128" i="6"/>
  <c r="BK128" i="6"/>
  <c r="P128" i="6"/>
  <c r="BE128" i="6" s="1"/>
  <c r="V128" i="6"/>
  <c r="BI127" i="6"/>
  <c r="BH127" i="6"/>
  <c r="BG127" i="6"/>
  <c r="BF127" i="6"/>
  <c r="X127" i="6"/>
  <c r="W127" i="6"/>
  <c r="W126" i="6" s="1"/>
  <c r="AD127" i="6"/>
  <c r="AB127" i="6"/>
  <c r="Z127" i="6"/>
  <c r="V127" i="6"/>
  <c r="M121" i="6"/>
  <c r="F121" i="6"/>
  <c r="F118" i="6"/>
  <c r="F116" i="6"/>
  <c r="F115" i="6"/>
  <c r="BI105" i="6"/>
  <c r="BH105" i="6"/>
  <c r="BG105" i="6"/>
  <c r="BF105" i="6"/>
  <c r="BI104" i="6"/>
  <c r="BH104" i="6"/>
  <c r="BG104" i="6"/>
  <c r="BF104" i="6"/>
  <c r="BI103" i="6"/>
  <c r="BH103" i="6"/>
  <c r="BG103" i="6"/>
  <c r="BF103" i="6"/>
  <c r="BI102" i="6"/>
  <c r="BH102" i="6"/>
  <c r="BG102" i="6"/>
  <c r="BF102" i="6"/>
  <c r="BI101" i="6"/>
  <c r="BH101" i="6"/>
  <c r="BG101" i="6"/>
  <c r="BF101" i="6"/>
  <c r="BI100" i="6"/>
  <c r="BH100" i="6"/>
  <c r="BG100" i="6"/>
  <c r="BF100" i="6"/>
  <c r="M84" i="6"/>
  <c r="F84" i="6"/>
  <c r="M81" i="6"/>
  <c r="F81" i="6"/>
  <c r="F79" i="6"/>
  <c r="O18" i="6"/>
  <c r="E18" i="6"/>
  <c r="O17" i="6"/>
  <c r="O15" i="6"/>
  <c r="E15" i="6"/>
  <c r="O14" i="6"/>
  <c r="O12" i="6"/>
  <c r="E12" i="6"/>
  <c r="O11" i="6"/>
  <c r="O9" i="6"/>
  <c r="M118" i="6" s="1"/>
  <c r="F6" i="6"/>
  <c r="F78" i="6" s="1"/>
  <c r="AB163" i="5"/>
  <c r="X157" i="5"/>
  <c r="Z157" i="5"/>
  <c r="Z142" i="5"/>
  <c r="X128" i="5"/>
  <c r="BA91" i="1"/>
  <c r="AZ91" i="1"/>
  <c r="BI173" i="5"/>
  <c r="BH173" i="5"/>
  <c r="BG173" i="5"/>
  <c r="BF173" i="5"/>
  <c r="BE173" i="5"/>
  <c r="X173" i="5"/>
  <c r="W173" i="5"/>
  <c r="V173" i="5"/>
  <c r="BK173" i="5" s="1"/>
  <c r="P173" i="5" s="1"/>
  <c r="BI172" i="5"/>
  <c r="BH172" i="5"/>
  <c r="BG172" i="5"/>
  <c r="BF172" i="5"/>
  <c r="X172" i="5"/>
  <c r="W172" i="5"/>
  <c r="BK172" i="5"/>
  <c r="P172" i="5" s="1"/>
  <c r="BE172" i="5" s="1"/>
  <c r="V172" i="5"/>
  <c r="BI171" i="5"/>
  <c r="BH171" i="5"/>
  <c r="BG171" i="5"/>
  <c r="BF171" i="5"/>
  <c r="X171" i="5"/>
  <c r="W171" i="5"/>
  <c r="BK171" i="5"/>
  <c r="P171" i="5" s="1"/>
  <c r="BE171" i="5" s="1"/>
  <c r="V171" i="5"/>
  <c r="BI170" i="5"/>
  <c r="BH170" i="5"/>
  <c r="BG170" i="5"/>
  <c r="BF170" i="5"/>
  <c r="X170" i="5"/>
  <c r="W170" i="5"/>
  <c r="BK170" i="5"/>
  <c r="P170" i="5" s="1"/>
  <c r="BE170" i="5" s="1"/>
  <c r="V170" i="5"/>
  <c r="BI169" i="5"/>
  <c r="BH169" i="5"/>
  <c r="BG169" i="5"/>
  <c r="BF169" i="5"/>
  <c r="X169" i="5"/>
  <c r="W169" i="5"/>
  <c r="W168" i="5" s="1"/>
  <c r="P169" i="5"/>
  <c r="BE169" i="5" s="1"/>
  <c r="BK169" i="5"/>
  <c r="V169" i="5"/>
  <c r="H99" i="5"/>
  <c r="BI166" i="5"/>
  <c r="BH166" i="5"/>
  <c r="BG166" i="5"/>
  <c r="BF166" i="5"/>
  <c r="X166" i="5"/>
  <c r="W166" i="5"/>
  <c r="AD166" i="5"/>
  <c r="AD163" i="5" s="1"/>
  <c r="AB166" i="5"/>
  <c r="Z166" i="5"/>
  <c r="BK166" i="5"/>
  <c r="P166" i="5"/>
  <c r="BE166" i="5" s="1"/>
  <c r="V166" i="5"/>
  <c r="BI164" i="5"/>
  <c r="BH164" i="5"/>
  <c r="BG164" i="5"/>
  <c r="BF164" i="5"/>
  <c r="X164" i="5"/>
  <c r="X163" i="5" s="1"/>
  <c r="W164" i="5"/>
  <c r="W163" i="5" s="1"/>
  <c r="H98" i="5" s="1"/>
  <c r="AD164" i="5"/>
  <c r="AB164" i="5"/>
  <c r="Z164" i="5"/>
  <c r="Z163" i="5" s="1"/>
  <c r="BK164" i="5"/>
  <c r="BK163" i="5" s="1"/>
  <c r="M163" i="5" s="1"/>
  <c r="M98" i="5" s="1"/>
  <c r="P164" i="5"/>
  <c r="BE164" i="5" s="1"/>
  <c r="V164" i="5"/>
  <c r="K98" i="5"/>
  <c r="BI162" i="5"/>
  <c r="BH162" i="5"/>
  <c r="BG162" i="5"/>
  <c r="BF162" i="5"/>
  <c r="X162" i="5"/>
  <c r="X159" i="5" s="1"/>
  <c r="K97" i="5" s="1"/>
  <c r="W162" i="5"/>
  <c r="W159" i="5" s="1"/>
  <c r="H97" i="5" s="1"/>
  <c r="AD162" i="5"/>
  <c r="AB162" i="5"/>
  <c r="Z162" i="5"/>
  <c r="BK162" i="5"/>
  <c r="P162" i="5"/>
  <c r="BE162" i="5" s="1"/>
  <c r="V162" i="5"/>
  <c r="BI160" i="5"/>
  <c r="BH160" i="5"/>
  <c r="BG160" i="5"/>
  <c r="BF160" i="5"/>
  <c r="X160" i="5"/>
  <c r="W160" i="5"/>
  <c r="AD160" i="5"/>
  <c r="AB160" i="5"/>
  <c r="AB159" i="5" s="1"/>
  <c r="Z160" i="5"/>
  <c r="V160" i="5"/>
  <c r="BI158" i="5"/>
  <c r="BH158" i="5"/>
  <c r="BG158" i="5"/>
  <c r="BF158" i="5"/>
  <c r="X158" i="5"/>
  <c r="W158" i="5"/>
  <c r="W157" i="5" s="1"/>
  <c r="AD158" i="5"/>
  <c r="AD157" i="5" s="1"/>
  <c r="AB158" i="5"/>
  <c r="AB157" i="5" s="1"/>
  <c r="AB156" i="5" s="1"/>
  <c r="Z158" i="5"/>
  <c r="V158" i="5"/>
  <c r="BI154" i="5"/>
  <c r="BH154" i="5"/>
  <c r="BG154" i="5"/>
  <c r="BF154" i="5"/>
  <c r="X154" i="5"/>
  <c r="W154" i="5"/>
  <c r="AD154" i="5"/>
  <c r="AB154" i="5"/>
  <c r="Z154" i="5"/>
  <c r="BK154" i="5"/>
  <c r="P154" i="5"/>
  <c r="BE154" i="5" s="1"/>
  <c r="V154" i="5"/>
  <c r="BI153" i="5"/>
  <c r="BH153" i="5"/>
  <c r="BG153" i="5"/>
  <c r="BF153" i="5"/>
  <c r="X153" i="5"/>
  <c r="X150" i="5" s="1"/>
  <c r="W153" i="5"/>
  <c r="AD153" i="5"/>
  <c r="AB153" i="5"/>
  <c r="Z153" i="5"/>
  <c r="V153" i="5"/>
  <c r="BI152" i="5"/>
  <c r="BH152" i="5"/>
  <c r="BG152" i="5"/>
  <c r="BF152" i="5"/>
  <c r="X152" i="5"/>
  <c r="W152" i="5"/>
  <c r="AD152" i="5"/>
  <c r="AB152" i="5"/>
  <c r="Z152" i="5"/>
  <c r="V152" i="5"/>
  <c r="BK152" i="5" s="1"/>
  <c r="BI151" i="5"/>
  <c r="BH151" i="5"/>
  <c r="BG151" i="5"/>
  <c r="BF151" i="5"/>
  <c r="X151" i="5"/>
  <c r="W151" i="5"/>
  <c r="AD151" i="5"/>
  <c r="AB151" i="5"/>
  <c r="AB150" i="5" s="1"/>
  <c r="AB149" i="5" s="1"/>
  <c r="Z151" i="5"/>
  <c r="BK151" i="5"/>
  <c r="P151" i="5"/>
  <c r="BE151" i="5" s="1"/>
  <c r="V151" i="5"/>
  <c r="BI147" i="5"/>
  <c r="BH147" i="5"/>
  <c r="BG147" i="5"/>
  <c r="BF147" i="5"/>
  <c r="X147" i="5"/>
  <c r="W147" i="5"/>
  <c r="AD147" i="5"/>
  <c r="AB147" i="5"/>
  <c r="Z147" i="5"/>
  <c r="V147" i="5"/>
  <c r="BI145" i="5"/>
  <c r="BH145" i="5"/>
  <c r="BG145" i="5"/>
  <c r="BF145" i="5"/>
  <c r="X145" i="5"/>
  <c r="W145" i="5"/>
  <c r="AD145" i="5"/>
  <c r="AD142" i="5" s="1"/>
  <c r="AB145" i="5"/>
  <c r="Z145" i="5"/>
  <c r="BK145" i="5"/>
  <c r="P145" i="5"/>
  <c r="BE145" i="5" s="1"/>
  <c r="V145" i="5"/>
  <c r="BI143" i="5"/>
  <c r="BH143" i="5"/>
  <c r="BG143" i="5"/>
  <c r="BF143" i="5"/>
  <c r="X143" i="5"/>
  <c r="X142" i="5" s="1"/>
  <c r="K92" i="5" s="1"/>
  <c r="W143" i="5"/>
  <c r="W142" i="5" s="1"/>
  <c r="H92" i="5" s="1"/>
  <c r="AD143" i="5"/>
  <c r="AB143" i="5"/>
  <c r="Z143" i="5"/>
  <c r="BK143" i="5"/>
  <c r="P143" i="5"/>
  <c r="BE143" i="5" s="1"/>
  <c r="V143" i="5"/>
  <c r="BI141" i="5"/>
  <c r="BH141" i="5"/>
  <c r="BG141" i="5"/>
  <c r="BF141" i="5"/>
  <c r="X141" i="5"/>
  <c r="W141" i="5"/>
  <c r="W137" i="5" s="1"/>
  <c r="H91" i="5" s="1"/>
  <c r="AD141" i="5"/>
  <c r="AB141" i="5"/>
  <c r="Z141" i="5"/>
  <c r="BK141" i="5"/>
  <c r="P141" i="5"/>
  <c r="BE141" i="5" s="1"/>
  <c r="V141" i="5"/>
  <c r="BI139" i="5"/>
  <c r="BH139" i="5"/>
  <c r="BG139" i="5"/>
  <c r="BF139" i="5"/>
  <c r="X139" i="5"/>
  <c r="W139" i="5"/>
  <c r="AD139" i="5"/>
  <c r="AB139" i="5"/>
  <c r="Z139" i="5"/>
  <c r="V139" i="5"/>
  <c r="BI138" i="5"/>
  <c r="BH138" i="5"/>
  <c r="BG138" i="5"/>
  <c r="BF138" i="5"/>
  <c r="X138" i="5"/>
  <c r="W138" i="5"/>
  <c r="AD138" i="5"/>
  <c r="AD137" i="5" s="1"/>
  <c r="AB138" i="5"/>
  <c r="Z138" i="5"/>
  <c r="P138" i="5"/>
  <c r="BE138" i="5" s="1"/>
  <c r="V138" i="5"/>
  <c r="BK138" i="5" s="1"/>
  <c r="BI135" i="5"/>
  <c r="BH135" i="5"/>
  <c r="BG135" i="5"/>
  <c r="BF135" i="5"/>
  <c r="X135" i="5"/>
  <c r="W135" i="5"/>
  <c r="AD135" i="5"/>
  <c r="AB135" i="5"/>
  <c r="Z135" i="5"/>
  <c r="P135" i="5"/>
  <c r="BE135" i="5" s="1"/>
  <c r="V135" i="5"/>
  <c r="BK135" i="5" s="1"/>
  <c r="BI134" i="5"/>
  <c r="BH134" i="5"/>
  <c r="BG134" i="5"/>
  <c r="BF134" i="5"/>
  <c r="X134" i="5"/>
  <c r="W134" i="5"/>
  <c r="AD134" i="5"/>
  <c r="AB134" i="5"/>
  <c r="Z134" i="5"/>
  <c r="BK134" i="5"/>
  <c r="P134" i="5"/>
  <c r="BE134" i="5" s="1"/>
  <c r="V134" i="5"/>
  <c r="BI133" i="5"/>
  <c r="BH133" i="5"/>
  <c r="BG133" i="5"/>
  <c r="BF133" i="5"/>
  <c r="X133" i="5"/>
  <c r="W133" i="5"/>
  <c r="AD133" i="5"/>
  <c r="AB133" i="5"/>
  <c r="Z133" i="5"/>
  <c r="BK133" i="5"/>
  <c r="P133" i="5"/>
  <c r="BE133" i="5" s="1"/>
  <c r="V133" i="5"/>
  <c r="BI132" i="5"/>
  <c r="BH132" i="5"/>
  <c r="BG132" i="5"/>
  <c r="BF132" i="5"/>
  <c r="X132" i="5"/>
  <c r="W132" i="5"/>
  <c r="AD132" i="5"/>
  <c r="AB132" i="5"/>
  <c r="Z132" i="5"/>
  <c r="Z128" i="5" s="1"/>
  <c r="V132" i="5"/>
  <c r="BI130" i="5"/>
  <c r="BH130" i="5"/>
  <c r="BG130" i="5"/>
  <c r="BF130" i="5"/>
  <c r="X130" i="5"/>
  <c r="W130" i="5"/>
  <c r="AD130" i="5"/>
  <c r="AB130" i="5"/>
  <c r="Z130" i="5"/>
  <c r="P130" i="5"/>
  <c r="BE130" i="5" s="1"/>
  <c r="V130" i="5"/>
  <c r="BK130" i="5" s="1"/>
  <c r="BI129" i="5"/>
  <c r="BH129" i="5"/>
  <c r="BG129" i="5"/>
  <c r="BF129" i="5"/>
  <c r="X129" i="5"/>
  <c r="W129" i="5"/>
  <c r="AD129" i="5"/>
  <c r="AB129" i="5"/>
  <c r="AB128" i="5" s="1"/>
  <c r="Z129" i="5"/>
  <c r="BK129" i="5"/>
  <c r="P129" i="5"/>
  <c r="BE129" i="5" s="1"/>
  <c r="V129" i="5"/>
  <c r="M123" i="5"/>
  <c r="F120" i="5"/>
  <c r="F118" i="5"/>
  <c r="F117" i="5"/>
  <c r="BI107" i="5"/>
  <c r="BH107" i="5"/>
  <c r="BG107" i="5"/>
  <c r="BF107" i="5"/>
  <c r="BI106" i="5"/>
  <c r="BH106" i="5"/>
  <c r="BG106" i="5"/>
  <c r="BF106" i="5"/>
  <c r="BI105" i="5"/>
  <c r="BH105" i="5"/>
  <c r="BG105" i="5"/>
  <c r="BF105" i="5"/>
  <c r="BI104" i="5"/>
  <c r="BH104" i="5"/>
  <c r="BG104" i="5"/>
  <c r="BF104" i="5"/>
  <c r="BI103" i="5"/>
  <c r="BH103" i="5"/>
  <c r="BG103" i="5"/>
  <c r="BF103" i="5"/>
  <c r="BI102" i="5"/>
  <c r="BH102" i="5"/>
  <c r="BG102" i="5"/>
  <c r="BF102" i="5"/>
  <c r="M84" i="5"/>
  <c r="F84" i="5"/>
  <c r="M83" i="5"/>
  <c r="F81" i="5"/>
  <c r="F79" i="5"/>
  <c r="F78" i="5"/>
  <c r="O18" i="5"/>
  <c r="E18" i="5"/>
  <c r="M122" i="5" s="1"/>
  <c r="O17" i="5"/>
  <c r="O15" i="5"/>
  <c r="E15" i="5"/>
  <c r="F123" i="5" s="1"/>
  <c r="O14" i="5"/>
  <c r="O12" i="5"/>
  <c r="E12" i="5"/>
  <c r="F83" i="5" s="1"/>
  <c r="O11" i="5"/>
  <c r="O9" i="5"/>
  <c r="F6" i="5"/>
  <c r="Z225" i="4"/>
  <c r="X218" i="4"/>
  <c r="X144" i="4"/>
  <c r="K92" i="4" s="1"/>
  <c r="W138" i="4"/>
  <c r="H91" i="4" s="1"/>
  <c r="BA90" i="1"/>
  <c r="AZ90" i="1"/>
  <c r="BI235" i="4"/>
  <c r="BH235" i="4"/>
  <c r="BG235" i="4"/>
  <c r="BF235" i="4"/>
  <c r="X235" i="4"/>
  <c r="W235" i="4"/>
  <c r="V235" i="4"/>
  <c r="BK235" i="4" s="1"/>
  <c r="P235" i="4" s="1"/>
  <c r="BE235" i="4" s="1"/>
  <c r="BI234" i="4"/>
  <c r="BH234" i="4"/>
  <c r="BG234" i="4"/>
  <c r="BF234" i="4"/>
  <c r="X234" i="4"/>
  <c r="W234" i="4"/>
  <c r="V234" i="4"/>
  <c r="BK234" i="4" s="1"/>
  <c r="P234" i="4" s="1"/>
  <c r="BE234" i="4" s="1"/>
  <c r="BI233" i="4"/>
  <c r="BH233" i="4"/>
  <c r="BG233" i="4"/>
  <c r="BF233" i="4"/>
  <c r="X233" i="4"/>
  <c r="W233" i="4"/>
  <c r="BK233" i="4"/>
  <c r="P233" i="4" s="1"/>
  <c r="BE233" i="4" s="1"/>
  <c r="V233" i="4"/>
  <c r="BI232" i="4"/>
  <c r="BH232" i="4"/>
  <c r="BG232" i="4"/>
  <c r="BF232" i="4"/>
  <c r="X232" i="4"/>
  <c r="W232" i="4"/>
  <c r="P232" i="4"/>
  <c r="BE232" i="4" s="1"/>
  <c r="V232" i="4"/>
  <c r="BK232" i="4" s="1"/>
  <c r="BI231" i="4"/>
  <c r="BH231" i="4"/>
  <c r="BG231" i="4"/>
  <c r="BF231" i="4"/>
  <c r="X231" i="4"/>
  <c r="W231" i="4"/>
  <c r="W230" i="4" s="1"/>
  <c r="H99" i="4" s="1"/>
  <c r="BK231" i="4"/>
  <c r="V231" i="4"/>
  <c r="BI228" i="4"/>
  <c r="BH228" i="4"/>
  <c r="BG228" i="4"/>
  <c r="BF228" i="4"/>
  <c r="X228" i="4"/>
  <c r="X225" i="4" s="1"/>
  <c r="K98" i="4" s="1"/>
  <c r="W228" i="4"/>
  <c r="AD228" i="4"/>
  <c r="AB228" i="4"/>
  <c r="Z228" i="4"/>
  <c r="V228" i="4"/>
  <c r="BI226" i="4"/>
  <c r="BH226" i="4"/>
  <c r="BG226" i="4"/>
  <c r="BF226" i="4"/>
  <c r="BE226" i="4"/>
  <c r="X226" i="4"/>
  <c r="W226" i="4"/>
  <c r="W225" i="4" s="1"/>
  <c r="AD226" i="4"/>
  <c r="AD225" i="4" s="1"/>
  <c r="AB226" i="4"/>
  <c r="AB225" i="4" s="1"/>
  <c r="Z226" i="4"/>
  <c r="P226" i="4"/>
  <c r="V226" i="4"/>
  <c r="BK226" i="4" s="1"/>
  <c r="H98" i="4"/>
  <c r="BI224" i="4"/>
  <c r="BH224" i="4"/>
  <c r="BG224" i="4"/>
  <c r="BF224" i="4"/>
  <c r="X224" i="4"/>
  <c r="W224" i="4"/>
  <c r="AD224" i="4"/>
  <c r="AD221" i="4" s="1"/>
  <c r="AB224" i="4"/>
  <c r="AB221" i="4" s="1"/>
  <c r="Z224" i="4"/>
  <c r="V224" i="4"/>
  <c r="BI222" i="4"/>
  <c r="BH222" i="4"/>
  <c r="BG222" i="4"/>
  <c r="BF222" i="4"/>
  <c r="X222" i="4"/>
  <c r="W222" i="4"/>
  <c r="W221" i="4" s="1"/>
  <c r="AD222" i="4"/>
  <c r="AB222" i="4"/>
  <c r="Z222" i="4"/>
  <c r="BK222" i="4"/>
  <c r="P222" i="4"/>
  <c r="BE222" i="4" s="1"/>
  <c r="V222" i="4"/>
  <c r="H97" i="4"/>
  <c r="BI220" i="4"/>
  <c r="BH220" i="4"/>
  <c r="BG220" i="4"/>
  <c r="BF220" i="4"/>
  <c r="X220" i="4"/>
  <c r="W220" i="4"/>
  <c r="AD220" i="4"/>
  <c r="AD218" i="4" s="1"/>
  <c r="AD217" i="4" s="1"/>
  <c r="AB220" i="4"/>
  <c r="Z220" i="4"/>
  <c r="BK220" i="4"/>
  <c r="P220" i="4"/>
  <c r="BE220" i="4" s="1"/>
  <c r="V220" i="4"/>
  <c r="BI219" i="4"/>
  <c r="BH219" i="4"/>
  <c r="BG219" i="4"/>
  <c r="BF219" i="4"/>
  <c r="X219" i="4"/>
  <c r="W219" i="4"/>
  <c r="W218" i="4" s="1"/>
  <c r="AD219" i="4"/>
  <c r="AB219" i="4"/>
  <c r="AB218" i="4" s="1"/>
  <c r="Z219" i="4"/>
  <c r="Z218" i="4" s="1"/>
  <c r="BK219" i="4"/>
  <c r="BK218" i="4" s="1"/>
  <c r="P219" i="4"/>
  <c r="BE219" i="4" s="1"/>
  <c r="V219" i="4"/>
  <c r="K96" i="4"/>
  <c r="BI216" i="4"/>
  <c r="BH216" i="4"/>
  <c r="BG216" i="4"/>
  <c r="BF216" i="4"/>
  <c r="X216" i="4"/>
  <c r="W216" i="4"/>
  <c r="AD216" i="4"/>
  <c r="AB216" i="4"/>
  <c r="Z216" i="4"/>
  <c r="BK216" i="4"/>
  <c r="P216" i="4"/>
  <c r="BE216" i="4" s="1"/>
  <c r="V216" i="4"/>
  <c r="BI215" i="4"/>
  <c r="BH215" i="4"/>
  <c r="BG215" i="4"/>
  <c r="BF215" i="4"/>
  <c r="X215" i="4"/>
  <c r="W215" i="4"/>
  <c r="AD215" i="4"/>
  <c r="AB215" i="4"/>
  <c r="Z215" i="4"/>
  <c r="BK215" i="4"/>
  <c r="P215" i="4"/>
  <c r="BE215" i="4" s="1"/>
  <c r="V215" i="4"/>
  <c r="BI213" i="4"/>
  <c r="BH213" i="4"/>
  <c r="BG213" i="4"/>
  <c r="BF213" i="4"/>
  <c r="X213" i="4"/>
  <c r="W213" i="4"/>
  <c r="AD213" i="4"/>
  <c r="AB213" i="4"/>
  <c r="Z213" i="4"/>
  <c r="V213" i="4"/>
  <c r="BI212" i="4"/>
  <c r="BH212" i="4"/>
  <c r="BG212" i="4"/>
  <c r="BF212" i="4"/>
  <c r="X212" i="4"/>
  <c r="W212" i="4"/>
  <c r="AD212" i="4"/>
  <c r="AB212" i="4"/>
  <c r="Z212" i="4"/>
  <c r="P212" i="4"/>
  <c r="BE212" i="4" s="1"/>
  <c r="V212" i="4"/>
  <c r="BK212" i="4" s="1"/>
  <c r="BI211" i="4"/>
  <c r="BH211" i="4"/>
  <c r="BG211" i="4"/>
  <c r="BF211" i="4"/>
  <c r="X211" i="4"/>
  <c r="W211" i="4"/>
  <c r="AD211" i="4"/>
  <c r="AB211" i="4"/>
  <c r="Z211" i="4"/>
  <c r="BK211" i="4"/>
  <c r="P211" i="4"/>
  <c r="BE211" i="4" s="1"/>
  <c r="V211" i="4"/>
  <c r="BI209" i="4"/>
  <c r="BH209" i="4"/>
  <c r="BG209" i="4"/>
  <c r="BF209" i="4"/>
  <c r="X209" i="4"/>
  <c r="W209" i="4"/>
  <c r="AD209" i="4"/>
  <c r="AB209" i="4"/>
  <c r="Z209" i="4"/>
  <c r="BK209" i="4"/>
  <c r="P209" i="4"/>
  <c r="BE209" i="4" s="1"/>
  <c r="V209" i="4"/>
  <c r="BI207" i="4"/>
  <c r="BH207" i="4"/>
  <c r="BG207" i="4"/>
  <c r="BF207" i="4"/>
  <c r="X207" i="4"/>
  <c r="W207" i="4"/>
  <c r="AD207" i="4"/>
  <c r="AB207" i="4"/>
  <c r="Z207" i="4"/>
  <c r="V207" i="4"/>
  <c r="BI205" i="4"/>
  <c r="BH205" i="4"/>
  <c r="BG205" i="4"/>
  <c r="BF205" i="4"/>
  <c r="X205" i="4"/>
  <c r="W205" i="4"/>
  <c r="AD205" i="4"/>
  <c r="AB205" i="4"/>
  <c r="Z205" i="4"/>
  <c r="V205" i="4"/>
  <c r="BI203" i="4"/>
  <c r="BH203" i="4"/>
  <c r="BG203" i="4"/>
  <c r="BF203" i="4"/>
  <c r="X203" i="4"/>
  <c r="W203" i="4"/>
  <c r="AD203" i="4"/>
  <c r="AB203" i="4"/>
  <c r="Z203" i="4"/>
  <c r="BK203" i="4"/>
  <c r="P203" i="4"/>
  <c r="BE203" i="4" s="1"/>
  <c r="V203" i="4"/>
  <c r="BI202" i="4"/>
  <c r="BH202" i="4"/>
  <c r="BG202" i="4"/>
  <c r="BF202" i="4"/>
  <c r="X202" i="4"/>
  <c r="W202" i="4"/>
  <c r="AD202" i="4"/>
  <c r="AB202" i="4"/>
  <c r="Z202" i="4"/>
  <c r="BK202" i="4"/>
  <c r="P202" i="4"/>
  <c r="BE202" i="4" s="1"/>
  <c r="V202" i="4"/>
  <c r="BI201" i="4"/>
  <c r="BH201" i="4"/>
  <c r="BG201" i="4"/>
  <c r="BF201" i="4"/>
  <c r="X201" i="4"/>
  <c r="W201" i="4"/>
  <c r="AD201" i="4"/>
  <c r="AB201" i="4"/>
  <c r="Z201" i="4"/>
  <c r="V201" i="4"/>
  <c r="BI199" i="4"/>
  <c r="BH199" i="4"/>
  <c r="BG199" i="4"/>
  <c r="BF199" i="4"/>
  <c r="BE199" i="4"/>
  <c r="X199" i="4"/>
  <c r="W199" i="4"/>
  <c r="AD199" i="4"/>
  <c r="AB199" i="4"/>
  <c r="Z199" i="4"/>
  <c r="P199" i="4"/>
  <c r="V199" i="4"/>
  <c r="BK199" i="4" s="1"/>
  <c r="BI197" i="4"/>
  <c r="BH197" i="4"/>
  <c r="BG197" i="4"/>
  <c r="BF197" i="4"/>
  <c r="X197" i="4"/>
  <c r="W197" i="4"/>
  <c r="AD197" i="4"/>
  <c r="AB197" i="4"/>
  <c r="Z197" i="4"/>
  <c r="BK197" i="4"/>
  <c r="P197" i="4"/>
  <c r="BE197" i="4" s="1"/>
  <c r="V197" i="4"/>
  <c r="BI195" i="4"/>
  <c r="BH195" i="4"/>
  <c r="BG195" i="4"/>
  <c r="BF195" i="4"/>
  <c r="X195" i="4"/>
  <c r="W195" i="4"/>
  <c r="AD195" i="4"/>
  <c r="AB195" i="4"/>
  <c r="Z195" i="4"/>
  <c r="BK195" i="4"/>
  <c r="P195" i="4"/>
  <c r="BE195" i="4" s="1"/>
  <c r="V195" i="4"/>
  <c r="BI193" i="4"/>
  <c r="BH193" i="4"/>
  <c r="BG193" i="4"/>
  <c r="BF193" i="4"/>
  <c r="X193" i="4"/>
  <c r="W193" i="4"/>
  <c r="AD193" i="4"/>
  <c r="AB193" i="4"/>
  <c r="Z193" i="4"/>
  <c r="V193" i="4"/>
  <c r="BI191" i="4"/>
  <c r="BH191" i="4"/>
  <c r="BG191" i="4"/>
  <c r="BF191" i="4"/>
  <c r="X191" i="4"/>
  <c r="W191" i="4"/>
  <c r="AD191" i="4"/>
  <c r="AB191" i="4"/>
  <c r="Z191" i="4"/>
  <c r="P191" i="4"/>
  <c r="BE191" i="4" s="1"/>
  <c r="V191" i="4"/>
  <c r="BK191" i="4" s="1"/>
  <c r="BI189" i="4"/>
  <c r="BH189" i="4"/>
  <c r="BG189" i="4"/>
  <c r="BF189" i="4"/>
  <c r="X189" i="4"/>
  <c r="W189" i="4"/>
  <c r="AD189" i="4"/>
  <c r="AB189" i="4"/>
  <c r="Z189" i="4"/>
  <c r="BK189" i="4"/>
  <c r="P189" i="4"/>
  <c r="BE189" i="4" s="1"/>
  <c r="V189" i="4"/>
  <c r="BI187" i="4"/>
  <c r="BH187" i="4"/>
  <c r="BG187" i="4"/>
  <c r="BF187" i="4"/>
  <c r="X187" i="4"/>
  <c r="W187" i="4"/>
  <c r="AD187" i="4"/>
  <c r="AB187" i="4"/>
  <c r="Z187" i="4"/>
  <c r="BK187" i="4"/>
  <c r="P187" i="4"/>
  <c r="BE187" i="4" s="1"/>
  <c r="V187" i="4"/>
  <c r="BI185" i="4"/>
  <c r="BH185" i="4"/>
  <c r="BG185" i="4"/>
  <c r="BF185" i="4"/>
  <c r="X185" i="4"/>
  <c r="W185" i="4"/>
  <c r="AD185" i="4"/>
  <c r="AB185" i="4"/>
  <c r="Z185" i="4"/>
  <c r="V185" i="4"/>
  <c r="BI183" i="4"/>
  <c r="BH183" i="4"/>
  <c r="BG183" i="4"/>
  <c r="BF183" i="4"/>
  <c r="X183" i="4"/>
  <c r="W183" i="4"/>
  <c r="AD183" i="4"/>
  <c r="AB183" i="4"/>
  <c r="Z183" i="4"/>
  <c r="P183" i="4"/>
  <c r="BE183" i="4" s="1"/>
  <c r="V183" i="4"/>
  <c r="BK183" i="4" s="1"/>
  <c r="BI181" i="4"/>
  <c r="BH181" i="4"/>
  <c r="BG181" i="4"/>
  <c r="BF181" i="4"/>
  <c r="X181" i="4"/>
  <c r="W181" i="4"/>
  <c r="AD181" i="4"/>
  <c r="AB181" i="4"/>
  <c r="Z181" i="4"/>
  <c r="BK181" i="4"/>
  <c r="P181" i="4"/>
  <c r="BE181" i="4" s="1"/>
  <c r="V181" i="4"/>
  <c r="BI180" i="4"/>
  <c r="BH180" i="4"/>
  <c r="BG180" i="4"/>
  <c r="BF180" i="4"/>
  <c r="X180" i="4"/>
  <c r="W180" i="4"/>
  <c r="AD180" i="4"/>
  <c r="AB180" i="4"/>
  <c r="Z180" i="4"/>
  <c r="BK180" i="4"/>
  <c r="P180" i="4"/>
  <c r="BE180" i="4" s="1"/>
  <c r="V180" i="4"/>
  <c r="BI178" i="4"/>
  <c r="BH178" i="4"/>
  <c r="BG178" i="4"/>
  <c r="BF178" i="4"/>
  <c r="X178" i="4"/>
  <c r="W178" i="4"/>
  <c r="AD178" i="4"/>
  <c r="AB178" i="4"/>
  <c r="Z178" i="4"/>
  <c r="V178" i="4"/>
  <c r="BI177" i="4"/>
  <c r="BH177" i="4"/>
  <c r="BG177" i="4"/>
  <c r="BF177" i="4"/>
  <c r="X177" i="4"/>
  <c r="W177" i="4"/>
  <c r="AD177" i="4"/>
  <c r="AB177" i="4"/>
  <c r="Z177" i="4"/>
  <c r="V177" i="4"/>
  <c r="BI175" i="4"/>
  <c r="BH175" i="4"/>
  <c r="BG175" i="4"/>
  <c r="BF175" i="4"/>
  <c r="X175" i="4"/>
  <c r="W175" i="4"/>
  <c r="AD175" i="4"/>
  <c r="AB175" i="4"/>
  <c r="Z175" i="4"/>
  <c r="BK175" i="4"/>
  <c r="P175" i="4"/>
  <c r="BE175" i="4" s="1"/>
  <c r="V175" i="4"/>
  <c r="BI173" i="4"/>
  <c r="BH173" i="4"/>
  <c r="BG173" i="4"/>
  <c r="BF173" i="4"/>
  <c r="X173" i="4"/>
  <c r="W173" i="4"/>
  <c r="AD173" i="4"/>
  <c r="AB173" i="4"/>
  <c r="Z173" i="4"/>
  <c r="BK173" i="4"/>
  <c r="P173" i="4"/>
  <c r="BE173" i="4" s="1"/>
  <c r="V173" i="4"/>
  <c r="BI171" i="4"/>
  <c r="BH171" i="4"/>
  <c r="BG171" i="4"/>
  <c r="BF171" i="4"/>
  <c r="X171" i="4"/>
  <c r="W171" i="4"/>
  <c r="AD171" i="4"/>
  <c r="AB171" i="4"/>
  <c r="Z171" i="4"/>
  <c r="V171" i="4"/>
  <c r="BI170" i="4"/>
  <c r="BH170" i="4"/>
  <c r="BG170" i="4"/>
  <c r="BF170" i="4"/>
  <c r="BE170" i="4"/>
  <c r="X170" i="4"/>
  <c r="W170" i="4"/>
  <c r="AD170" i="4"/>
  <c r="AB170" i="4"/>
  <c r="Z170" i="4"/>
  <c r="P170" i="4"/>
  <c r="V170" i="4"/>
  <c r="BK170" i="4" s="1"/>
  <c r="BI169" i="4"/>
  <c r="BH169" i="4"/>
  <c r="BG169" i="4"/>
  <c r="BF169" i="4"/>
  <c r="X169" i="4"/>
  <c r="W169" i="4"/>
  <c r="AD169" i="4"/>
  <c r="AB169" i="4"/>
  <c r="Z169" i="4"/>
  <c r="BK169" i="4"/>
  <c r="P169" i="4"/>
  <c r="BE169" i="4" s="1"/>
  <c r="V169" i="4"/>
  <c r="BI167" i="4"/>
  <c r="BH167" i="4"/>
  <c r="BG167" i="4"/>
  <c r="BF167" i="4"/>
  <c r="X167" i="4"/>
  <c r="W167" i="4"/>
  <c r="AD167" i="4"/>
  <c r="AB167" i="4"/>
  <c r="Z167" i="4"/>
  <c r="BK167" i="4"/>
  <c r="P167" i="4"/>
  <c r="BE167" i="4" s="1"/>
  <c r="V167" i="4"/>
  <c r="BI165" i="4"/>
  <c r="BH165" i="4"/>
  <c r="BG165" i="4"/>
  <c r="BF165" i="4"/>
  <c r="X165" i="4"/>
  <c r="W165" i="4"/>
  <c r="AD165" i="4"/>
  <c r="AB165" i="4"/>
  <c r="Z165" i="4"/>
  <c r="V165" i="4"/>
  <c r="BI164" i="4"/>
  <c r="BH164" i="4"/>
  <c r="BG164" i="4"/>
  <c r="BF164" i="4"/>
  <c r="X164" i="4"/>
  <c r="W164" i="4"/>
  <c r="AD164" i="4"/>
  <c r="AB164" i="4"/>
  <c r="Z164" i="4"/>
  <c r="P164" i="4"/>
  <c r="BE164" i="4" s="1"/>
  <c r="V164" i="4"/>
  <c r="BK164" i="4" s="1"/>
  <c r="BI162" i="4"/>
  <c r="BH162" i="4"/>
  <c r="BG162" i="4"/>
  <c r="BF162" i="4"/>
  <c r="X162" i="4"/>
  <c r="W162" i="4"/>
  <c r="AD162" i="4"/>
  <c r="AB162" i="4"/>
  <c r="Z162" i="4"/>
  <c r="BK162" i="4"/>
  <c r="P162" i="4"/>
  <c r="BE162" i="4" s="1"/>
  <c r="V162" i="4"/>
  <c r="BI160" i="4"/>
  <c r="BH160" i="4"/>
  <c r="BG160" i="4"/>
  <c r="BF160" i="4"/>
  <c r="X160" i="4"/>
  <c r="W160" i="4"/>
  <c r="AD160" i="4"/>
  <c r="AB160" i="4"/>
  <c r="Z160" i="4"/>
  <c r="BK160" i="4"/>
  <c r="P160" i="4"/>
  <c r="BE160" i="4" s="1"/>
  <c r="V160" i="4"/>
  <c r="BI159" i="4"/>
  <c r="BH159" i="4"/>
  <c r="BG159" i="4"/>
  <c r="BF159" i="4"/>
  <c r="X159" i="4"/>
  <c r="W159" i="4"/>
  <c r="AD159" i="4"/>
  <c r="AB159" i="4"/>
  <c r="Z159" i="4"/>
  <c r="BK159" i="4"/>
  <c r="V159" i="4"/>
  <c r="P159" i="4" s="1"/>
  <c r="BE159" i="4" s="1"/>
  <c r="BI158" i="4"/>
  <c r="BH158" i="4"/>
  <c r="BG158" i="4"/>
  <c r="BF158" i="4"/>
  <c r="X158" i="4"/>
  <c r="W158" i="4"/>
  <c r="AD158" i="4"/>
  <c r="AB158" i="4"/>
  <c r="Z158" i="4"/>
  <c r="P158" i="4"/>
  <c r="BE158" i="4" s="1"/>
  <c r="V158" i="4"/>
  <c r="BK158" i="4" s="1"/>
  <c r="BI157" i="4"/>
  <c r="BH157" i="4"/>
  <c r="BG157" i="4"/>
  <c r="BF157" i="4"/>
  <c r="X157" i="4"/>
  <c r="W157" i="4"/>
  <c r="AD157" i="4"/>
  <c r="AB157" i="4"/>
  <c r="Z157" i="4"/>
  <c r="BK157" i="4"/>
  <c r="P157" i="4"/>
  <c r="BE157" i="4" s="1"/>
  <c r="V157" i="4"/>
  <c r="BI156" i="4"/>
  <c r="BH156" i="4"/>
  <c r="BG156" i="4"/>
  <c r="BF156" i="4"/>
  <c r="X156" i="4"/>
  <c r="W156" i="4"/>
  <c r="AD156" i="4"/>
  <c r="AD155" i="4" s="1"/>
  <c r="AD154" i="4" s="1"/>
  <c r="AB156" i="4"/>
  <c r="Z156" i="4"/>
  <c r="BK156" i="4"/>
  <c r="P156" i="4"/>
  <c r="BE156" i="4" s="1"/>
  <c r="V156" i="4"/>
  <c r="BI152" i="4"/>
  <c r="BH152" i="4"/>
  <c r="BG152" i="4"/>
  <c r="BF152" i="4"/>
  <c r="X152" i="4"/>
  <c r="W152" i="4"/>
  <c r="AD152" i="4"/>
  <c r="AB152" i="4"/>
  <c r="Z152" i="4"/>
  <c r="V152" i="4"/>
  <c r="BK152" i="4" s="1"/>
  <c r="BI150" i="4"/>
  <c r="BH150" i="4"/>
  <c r="BG150" i="4"/>
  <c r="BF150" i="4"/>
  <c r="X150" i="4"/>
  <c r="W150" i="4"/>
  <c r="AD150" i="4"/>
  <c r="AB150" i="4"/>
  <c r="Z150" i="4"/>
  <c r="BK150" i="4"/>
  <c r="P150" i="4"/>
  <c r="BE150" i="4" s="1"/>
  <c r="V150" i="4"/>
  <c r="BI149" i="4"/>
  <c r="BH149" i="4"/>
  <c r="BG149" i="4"/>
  <c r="BF149" i="4"/>
  <c r="X149" i="4"/>
  <c r="W149" i="4"/>
  <c r="AD149" i="4"/>
  <c r="AB149" i="4"/>
  <c r="Z149" i="4"/>
  <c r="BK149" i="4"/>
  <c r="V149" i="4"/>
  <c r="P149" i="4" s="1"/>
  <c r="BE149" i="4" s="1"/>
  <c r="BI148" i="4"/>
  <c r="BH148" i="4"/>
  <c r="BG148" i="4"/>
  <c r="BF148" i="4"/>
  <c r="X148" i="4"/>
  <c r="W148" i="4"/>
  <c r="AD148" i="4"/>
  <c r="AB148" i="4"/>
  <c r="Z148" i="4"/>
  <c r="P148" i="4"/>
  <c r="BE148" i="4" s="1"/>
  <c r="V148" i="4"/>
  <c r="BK148" i="4" s="1"/>
  <c r="BI147" i="4"/>
  <c r="BH147" i="4"/>
  <c r="BG147" i="4"/>
  <c r="BF147" i="4"/>
  <c r="X147" i="4"/>
  <c r="W147" i="4"/>
  <c r="AD147" i="4"/>
  <c r="AB147" i="4"/>
  <c r="Z147" i="4"/>
  <c r="BK147" i="4"/>
  <c r="P147" i="4"/>
  <c r="BE147" i="4" s="1"/>
  <c r="V147" i="4"/>
  <c r="BI146" i="4"/>
  <c r="BH146" i="4"/>
  <c r="BG146" i="4"/>
  <c r="BF146" i="4"/>
  <c r="X146" i="4"/>
  <c r="W146" i="4"/>
  <c r="AD146" i="4"/>
  <c r="AB146" i="4"/>
  <c r="Z146" i="4"/>
  <c r="BK146" i="4"/>
  <c r="P146" i="4"/>
  <c r="BE146" i="4" s="1"/>
  <c r="V146" i="4"/>
  <c r="BI145" i="4"/>
  <c r="BH145" i="4"/>
  <c r="BG145" i="4"/>
  <c r="BF145" i="4"/>
  <c r="X145" i="4"/>
  <c r="W145" i="4"/>
  <c r="W144" i="4" s="1"/>
  <c r="H92" i="4" s="1"/>
  <c r="AD145" i="4"/>
  <c r="AB145" i="4"/>
  <c r="Z145" i="4"/>
  <c r="Z144" i="4" s="1"/>
  <c r="BK145" i="4"/>
  <c r="BK144" i="4" s="1"/>
  <c r="M144" i="4" s="1"/>
  <c r="M92" i="4" s="1"/>
  <c r="V145" i="4"/>
  <c r="P145" i="4" s="1"/>
  <c r="BE145" i="4" s="1"/>
  <c r="BI142" i="4"/>
  <c r="BH142" i="4"/>
  <c r="BG142" i="4"/>
  <c r="BF142" i="4"/>
  <c r="X142" i="4"/>
  <c r="W142" i="4"/>
  <c r="AD142" i="4"/>
  <c r="AB142" i="4"/>
  <c r="Z142" i="4"/>
  <c r="V142" i="4"/>
  <c r="BI140" i="4"/>
  <c r="BH140" i="4"/>
  <c r="BG140" i="4"/>
  <c r="BF140" i="4"/>
  <c r="X140" i="4"/>
  <c r="W140" i="4"/>
  <c r="AD140" i="4"/>
  <c r="AB140" i="4"/>
  <c r="Z140" i="4"/>
  <c r="V140" i="4"/>
  <c r="BI139" i="4"/>
  <c r="BH139" i="4"/>
  <c r="BG139" i="4"/>
  <c r="BF139" i="4"/>
  <c r="X139" i="4"/>
  <c r="X138" i="4" s="1"/>
  <c r="W139" i="4"/>
  <c r="AD139" i="4"/>
  <c r="AD138" i="4" s="1"/>
  <c r="AB139" i="4"/>
  <c r="AB138" i="4" s="1"/>
  <c r="Z139" i="4"/>
  <c r="Z138" i="4" s="1"/>
  <c r="V139" i="4"/>
  <c r="BK139" i="4" s="1"/>
  <c r="K91" i="4"/>
  <c r="BI137" i="4"/>
  <c r="BH137" i="4"/>
  <c r="BG137" i="4"/>
  <c r="BF137" i="4"/>
  <c r="X137" i="4"/>
  <c r="W137" i="4"/>
  <c r="AD137" i="4"/>
  <c r="AB137" i="4"/>
  <c r="Z137" i="4"/>
  <c r="V137" i="4"/>
  <c r="BI136" i="4"/>
  <c r="BH136" i="4"/>
  <c r="BG136" i="4"/>
  <c r="BF136" i="4"/>
  <c r="X136" i="4"/>
  <c r="W136" i="4"/>
  <c r="AD136" i="4"/>
  <c r="AB136" i="4"/>
  <c r="Z136" i="4"/>
  <c r="BK136" i="4"/>
  <c r="P136" i="4"/>
  <c r="BE136" i="4" s="1"/>
  <c r="V136" i="4"/>
  <c r="BI135" i="4"/>
  <c r="BH135" i="4"/>
  <c r="BG135" i="4"/>
  <c r="BF135" i="4"/>
  <c r="X135" i="4"/>
  <c r="W135" i="4"/>
  <c r="AD135" i="4"/>
  <c r="AB135" i="4"/>
  <c r="Z135" i="4"/>
  <c r="V135" i="4"/>
  <c r="BI134" i="4"/>
  <c r="BH134" i="4"/>
  <c r="BG134" i="4"/>
  <c r="BF134" i="4"/>
  <c r="X134" i="4"/>
  <c r="W134" i="4"/>
  <c r="AD134" i="4"/>
  <c r="AB134" i="4"/>
  <c r="AB128" i="4" s="1"/>
  <c r="Z134" i="4"/>
  <c r="V134" i="4"/>
  <c r="BI133" i="4"/>
  <c r="BH133" i="4"/>
  <c r="BG133" i="4"/>
  <c r="BF133" i="4"/>
  <c r="X133" i="4"/>
  <c r="W133" i="4"/>
  <c r="AD133" i="4"/>
  <c r="AB133" i="4"/>
  <c r="Z133" i="4"/>
  <c r="P133" i="4"/>
  <c r="BE133" i="4" s="1"/>
  <c r="V133" i="4"/>
  <c r="BK133" i="4" s="1"/>
  <c r="BI132" i="4"/>
  <c r="BH132" i="4"/>
  <c r="BG132" i="4"/>
  <c r="BF132" i="4"/>
  <c r="X132" i="4"/>
  <c r="W132" i="4"/>
  <c r="AD132" i="4"/>
  <c r="AB132" i="4"/>
  <c r="Z132" i="4"/>
  <c r="BK132" i="4"/>
  <c r="P132" i="4"/>
  <c r="BE132" i="4" s="1"/>
  <c r="V132" i="4"/>
  <c r="BI130" i="4"/>
  <c r="BH130" i="4"/>
  <c r="BG130" i="4"/>
  <c r="BF130" i="4"/>
  <c r="X130" i="4"/>
  <c r="W130" i="4"/>
  <c r="AD130" i="4"/>
  <c r="AB130" i="4"/>
  <c r="Z130" i="4"/>
  <c r="BK130" i="4"/>
  <c r="V130" i="4"/>
  <c r="P130" i="4" s="1"/>
  <c r="BE130" i="4" s="1"/>
  <c r="BI129" i="4"/>
  <c r="BH129" i="4"/>
  <c r="BG129" i="4"/>
  <c r="BF129" i="4"/>
  <c r="X129" i="4"/>
  <c r="W129" i="4"/>
  <c r="AD129" i="4"/>
  <c r="AD128" i="4" s="1"/>
  <c r="AB129" i="4"/>
  <c r="Z129" i="4"/>
  <c r="V129" i="4"/>
  <c r="BK129" i="4" s="1"/>
  <c r="M123" i="4"/>
  <c r="F123" i="4"/>
  <c r="M122" i="4"/>
  <c r="M120" i="4"/>
  <c r="F120" i="4"/>
  <c r="F118" i="4"/>
  <c r="BI107" i="4"/>
  <c r="BH107" i="4"/>
  <c r="BG107" i="4"/>
  <c r="BF107" i="4"/>
  <c r="BI106" i="4"/>
  <c r="BH106" i="4"/>
  <c r="BG106" i="4"/>
  <c r="BF106" i="4"/>
  <c r="BI105" i="4"/>
  <c r="BH105" i="4"/>
  <c r="BG105" i="4"/>
  <c r="BF105" i="4"/>
  <c r="BI104" i="4"/>
  <c r="BH104" i="4"/>
  <c r="BG104" i="4"/>
  <c r="BF104" i="4"/>
  <c r="BI103" i="4"/>
  <c r="H38" i="4" s="1"/>
  <c r="BF90" i="1" s="1"/>
  <c r="BH103" i="4"/>
  <c r="BG103" i="4"/>
  <c r="BF103" i="4"/>
  <c r="M35" i="4" s="1"/>
  <c r="AY90" i="1" s="1"/>
  <c r="BI102" i="4"/>
  <c r="BH102" i="4"/>
  <c r="BG102" i="4"/>
  <c r="BF102" i="4"/>
  <c r="M84" i="4"/>
  <c r="F83" i="4"/>
  <c r="M81" i="4"/>
  <c r="F81" i="4"/>
  <c r="F79" i="4"/>
  <c r="O18" i="4"/>
  <c r="E18" i="4"/>
  <c r="M83" i="4" s="1"/>
  <c r="O17" i="4"/>
  <c r="O15" i="4"/>
  <c r="E15" i="4"/>
  <c r="F84" i="4" s="1"/>
  <c r="O14" i="4"/>
  <c r="O12" i="4"/>
  <c r="E12" i="4"/>
  <c r="F122" i="4" s="1"/>
  <c r="O11" i="4"/>
  <c r="O9" i="4"/>
  <c r="F6" i="4"/>
  <c r="F117" i="4" s="1"/>
  <c r="W207" i="3"/>
  <c r="H98" i="3" s="1"/>
  <c r="AD207" i="3"/>
  <c r="Z204" i="3"/>
  <c r="W144" i="3"/>
  <c r="H92" i="3" s="1"/>
  <c r="AD138" i="3"/>
  <c r="BA89" i="1"/>
  <c r="AZ89" i="1"/>
  <c r="BI217" i="3"/>
  <c r="BH217" i="3"/>
  <c r="BG217" i="3"/>
  <c r="BF217" i="3"/>
  <c r="X217" i="3"/>
  <c r="W217" i="3"/>
  <c r="V217" i="3"/>
  <c r="BK217" i="3" s="1"/>
  <c r="P217" i="3" s="1"/>
  <c r="BE217" i="3" s="1"/>
  <c r="BI216" i="3"/>
  <c r="BH216" i="3"/>
  <c r="BG216" i="3"/>
  <c r="BF216" i="3"/>
  <c r="X216" i="3"/>
  <c r="W216" i="3"/>
  <c r="BK216" i="3"/>
  <c r="P216" i="3" s="1"/>
  <c r="BE216" i="3" s="1"/>
  <c r="V216" i="3"/>
  <c r="BI215" i="3"/>
  <c r="BH215" i="3"/>
  <c r="BG215" i="3"/>
  <c r="BF215" i="3"/>
  <c r="X215" i="3"/>
  <c r="W215" i="3"/>
  <c r="V215" i="3"/>
  <c r="BK215" i="3" s="1"/>
  <c r="P215" i="3" s="1"/>
  <c r="BE215" i="3" s="1"/>
  <c r="BI214" i="3"/>
  <c r="BH214" i="3"/>
  <c r="BG214" i="3"/>
  <c r="BF214" i="3"/>
  <c r="X214" i="3"/>
  <c r="W214" i="3"/>
  <c r="P214" i="3"/>
  <c r="BE214" i="3" s="1"/>
  <c r="BK214" i="3"/>
  <c r="V214" i="3"/>
  <c r="BI213" i="3"/>
  <c r="BH213" i="3"/>
  <c r="BG213" i="3"/>
  <c r="BF213" i="3"/>
  <c r="X213" i="3"/>
  <c r="W213" i="3"/>
  <c r="W212" i="3" s="1"/>
  <c r="H99" i="3" s="1"/>
  <c r="V213" i="3"/>
  <c r="BK213" i="3" s="1"/>
  <c r="BI210" i="3"/>
  <c r="BH210" i="3"/>
  <c r="BG210" i="3"/>
  <c r="BF210" i="3"/>
  <c r="X210" i="3"/>
  <c r="W210" i="3"/>
  <c r="AD210" i="3"/>
  <c r="AB210" i="3"/>
  <c r="Z210" i="3"/>
  <c r="BK210" i="3"/>
  <c r="V210" i="3"/>
  <c r="P210" i="3" s="1"/>
  <c r="BE210" i="3" s="1"/>
  <c r="BI208" i="3"/>
  <c r="BH208" i="3"/>
  <c r="BG208" i="3"/>
  <c r="BF208" i="3"/>
  <c r="X208" i="3"/>
  <c r="X207" i="3" s="1"/>
  <c r="K98" i="3" s="1"/>
  <c r="W208" i="3"/>
  <c r="AD208" i="3"/>
  <c r="AB208" i="3"/>
  <c r="AB207" i="3" s="1"/>
  <c r="Z208" i="3"/>
  <c r="Z207" i="3" s="1"/>
  <c r="V208" i="3"/>
  <c r="BI206" i="3"/>
  <c r="BH206" i="3"/>
  <c r="BG206" i="3"/>
  <c r="BF206" i="3"/>
  <c r="X206" i="3"/>
  <c r="X204" i="3" s="1"/>
  <c r="K97" i="3" s="1"/>
  <c r="W206" i="3"/>
  <c r="AD206" i="3"/>
  <c r="AB206" i="3"/>
  <c r="Z206" i="3"/>
  <c r="V206" i="3"/>
  <c r="BI205" i="3"/>
  <c r="BH205" i="3"/>
  <c r="BG205" i="3"/>
  <c r="BF205" i="3"/>
  <c r="X205" i="3"/>
  <c r="W205" i="3"/>
  <c r="W204" i="3" s="1"/>
  <c r="AD205" i="3"/>
  <c r="AD204" i="3" s="1"/>
  <c r="AB205" i="3"/>
  <c r="Z205" i="3"/>
  <c r="P205" i="3"/>
  <c r="BE205" i="3" s="1"/>
  <c r="V205" i="3"/>
  <c r="BK205" i="3" s="1"/>
  <c r="H97" i="3"/>
  <c r="BI203" i="3"/>
  <c r="BH203" i="3"/>
  <c r="BG203" i="3"/>
  <c r="BF203" i="3"/>
  <c r="BE203" i="3"/>
  <c r="X203" i="3"/>
  <c r="W203" i="3"/>
  <c r="AD203" i="3"/>
  <c r="AB203" i="3"/>
  <c r="Z203" i="3"/>
  <c r="P203" i="3"/>
  <c r="V203" i="3"/>
  <c r="BK203" i="3" s="1"/>
  <c r="BI202" i="3"/>
  <c r="BH202" i="3"/>
  <c r="BG202" i="3"/>
  <c r="BF202" i="3"/>
  <c r="X202" i="3"/>
  <c r="X201" i="3" s="1"/>
  <c r="W202" i="3"/>
  <c r="W201" i="3" s="1"/>
  <c r="AD202" i="3"/>
  <c r="AD201" i="3" s="1"/>
  <c r="AD200" i="3" s="1"/>
  <c r="AB202" i="3"/>
  <c r="Z202" i="3"/>
  <c r="Z201" i="3" s="1"/>
  <c r="Z200" i="3" s="1"/>
  <c r="BK202" i="3"/>
  <c r="BK201" i="3" s="1"/>
  <c r="P202" i="3"/>
  <c r="BE202" i="3" s="1"/>
  <c r="V202" i="3"/>
  <c r="K96" i="3"/>
  <c r="BI199" i="3"/>
  <c r="BH199" i="3"/>
  <c r="BG199" i="3"/>
  <c r="BF199" i="3"/>
  <c r="X199" i="3"/>
  <c r="W199" i="3"/>
  <c r="AD199" i="3"/>
  <c r="AB199" i="3"/>
  <c r="Z199" i="3"/>
  <c r="P199" i="3"/>
  <c r="BE199" i="3" s="1"/>
  <c r="V199" i="3"/>
  <c r="BK199" i="3" s="1"/>
  <c r="BI198" i="3"/>
  <c r="BH198" i="3"/>
  <c r="BG198" i="3"/>
  <c r="BF198" i="3"/>
  <c r="X198" i="3"/>
  <c r="W198" i="3"/>
  <c r="AD198" i="3"/>
  <c r="AB198" i="3"/>
  <c r="Z198" i="3"/>
  <c r="BK198" i="3"/>
  <c r="P198" i="3"/>
  <c r="BE198" i="3" s="1"/>
  <c r="V198" i="3"/>
  <c r="BI196" i="3"/>
  <c r="BH196" i="3"/>
  <c r="BG196" i="3"/>
  <c r="BF196" i="3"/>
  <c r="X196" i="3"/>
  <c r="W196" i="3"/>
  <c r="AD196" i="3"/>
  <c r="AB196" i="3"/>
  <c r="Z196" i="3"/>
  <c r="BK196" i="3"/>
  <c r="V196" i="3"/>
  <c r="P196" i="3" s="1"/>
  <c r="BE196" i="3" s="1"/>
  <c r="BI195" i="3"/>
  <c r="BH195" i="3"/>
  <c r="BG195" i="3"/>
  <c r="BF195" i="3"/>
  <c r="X195" i="3"/>
  <c r="W195" i="3"/>
  <c r="AD195" i="3"/>
  <c r="AB195" i="3"/>
  <c r="Z195" i="3"/>
  <c r="V195" i="3"/>
  <c r="BI194" i="3"/>
  <c r="BH194" i="3"/>
  <c r="BG194" i="3"/>
  <c r="BF194" i="3"/>
  <c r="X194" i="3"/>
  <c r="W194" i="3"/>
  <c r="AD194" i="3"/>
  <c r="AB194" i="3"/>
  <c r="Z194" i="3"/>
  <c r="V194" i="3"/>
  <c r="BK194" i="3" s="1"/>
  <c r="BI192" i="3"/>
  <c r="BH192" i="3"/>
  <c r="BG192" i="3"/>
  <c r="BF192" i="3"/>
  <c r="X192" i="3"/>
  <c r="W192" i="3"/>
  <c r="AD192" i="3"/>
  <c r="AB192" i="3"/>
  <c r="Z192" i="3"/>
  <c r="BK192" i="3"/>
  <c r="P192" i="3"/>
  <c r="BE192" i="3" s="1"/>
  <c r="V192" i="3"/>
  <c r="BI190" i="3"/>
  <c r="BH190" i="3"/>
  <c r="BG190" i="3"/>
  <c r="BF190" i="3"/>
  <c r="X190" i="3"/>
  <c r="W190" i="3"/>
  <c r="AD190" i="3"/>
  <c r="AB190" i="3"/>
  <c r="Z190" i="3"/>
  <c r="BK190" i="3"/>
  <c r="V190" i="3"/>
  <c r="P190" i="3" s="1"/>
  <c r="BE190" i="3" s="1"/>
  <c r="BI188" i="3"/>
  <c r="BH188" i="3"/>
  <c r="BG188" i="3"/>
  <c r="BF188" i="3"/>
  <c r="X188" i="3"/>
  <c r="W188" i="3"/>
  <c r="AD188" i="3"/>
  <c r="AB188" i="3"/>
  <c r="Z188" i="3"/>
  <c r="V188" i="3"/>
  <c r="BI186" i="3"/>
  <c r="BH186" i="3"/>
  <c r="BG186" i="3"/>
  <c r="BF186" i="3"/>
  <c r="BE186" i="3"/>
  <c r="X186" i="3"/>
  <c r="W186" i="3"/>
  <c r="AD186" i="3"/>
  <c r="AB186" i="3"/>
  <c r="Z186" i="3"/>
  <c r="P186" i="3"/>
  <c r="V186" i="3"/>
  <c r="BK186" i="3" s="1"/>
  <c r="BI184" i="3"/>
  <c r="BH184" i="3"/>
  <c r="BG184" i="3"/>
  <c r="BF184" i="3"/>
  <c r="X184" i="3"/>
  <c r="W184" i="3"/>
  <c r="AD184" i="3"/>
  <c r="AB184" i="3"/>
  <c r="Z184" i="3"/>
  <c r="BK184" i="3"/>
  <c r="P184" i="3"/>
  <c r="BE184" i="3" s="1"/>
  <c r="V184" i="3"/>
  <c r="BI182" i="3"/>
  <c r="BH182" i="3"/>
  <c r="BG182" i="3"/>
  <c r="BF182" i="3"/>
  <c r="X182" i="3"/>
  <c r="W182" i="3"/>
  <c r="AD182" i="3"/>
  <c r="AB182" i="3"/>
  <c r="Z182" i="3"/>
  <c r="BK182" i="3"/>
  <c r="V182" i="3"/>
  <c r="P182" i="3" s="1"/>
  <c r="BE182" i="3" s="1"/>
  <c r="BI180" i="3"/>
  <c r="BH180" i="3"/>
  <c r="BG180" i="3"/>
  <c r="BF180" i="3"/>
  <c r="X180" i="3"/>
  <c r="W180" i="3"/>
  <c r="AD180" i="3"/>
  <c r="AB180" i="3"/>
  <c r="Z180" i="3"/>
  <c r="V180" i="3"/>
  <c r="BI179" i="3"/>
  <c r="BH179" i="3"/>
  <c r="BG179" i="3"/>
  <c r="BF179" i="3"/>
  <c r="X179" i="3"/>
  <c r="W179" i="3"/>
  <c r="AD179" i="3"/>
  <c r="AB179" i="3"/>
  <c r="Z179" i="3"/>
  <c r="V179" i="3"/>
  <c r="BK179" i="3" s="1"/>
  <c r="BI177" i="3"/>
  <c r="BH177" i="3"/>
  <c r="BG177" i="3"/>
  <c r="BF177" i="3"/>
  <c r="X177" i="3"/>
  <c r="W177" i="3"/>
  <c r="AD177" i="3"/>
  <c r="AB177" i="3"/>
  <c r="Z177" i="3"/>
  <c r="BK177" i="3"/>
  <c r="P177" i="3"/>
  <c r="BE177" i="3" s="1"/>
  <c r="V177" i="3"/>
  <c r="BI175" i="3"/>
  <c r="BH175" i="3"/>
  <c r="BG175" i="3"/>
  <c r="BF175" i="3"/>
  <c r="X175" i="3"/>
  <c r="W175" i="3"/>
  <c r="AD175" i="3"/>
  <c r="AB175" i="3"/>
  <c r="Z175" i="3"/>
  <c r="BK175" i="3"/>
  <c r="V175" i="3"/>
  <c r="P175" i="3" s="1"/>
  <c r="BE175" i="3" s="1"/>
  <c r="BI173" i="3"/>
  <c r="BH173" i="3"/>
  <c r="BG173" i="3"/>
  <c r="BF173" i="3"/>
  <c r="X173" i="3"/>
  <c r="W173" i="3"/>
  <c r="AD173" i="3"/>
  <c r="AB173" i="3"/>
  <c r="Z173" i="3"/>
  <c r="V173" i="3"/>
  <c r="BI172" i="3"/>
  <c r="BH172" i="3"/>
  <c r="BG172" i="3"/>
  <c r="BF172" i="3"/>
  <c r="BE172" i="3"/>
  <c r="X172" i="3"/>
  <c r="W172" i="3"/>
  <c r="AD172" i="3"/>
  <c r="AB172" i="3"/>
  <c r="Z172" i="3"/>
  <c r="P172" i="3"/>
  <c r="V172" i="3"/>
  <c r="BK172" i="3" s="1"/>
  <c r="BI170" i="3"/>
  <c r="BH170" i="3"/>
  <c r="BG170" i="3"/>
  <c r="BF170" i="3"/>
  <c r="X170" i="3"/>
  <c r="W170" i="3"/>
  <c r="AD170" i="3"/>
  <c r="AB170" i="3"/>
  <c r="Z170" i="3"/>
  <c r="BK170" i="3"/>
  <c r="P170" i="3"/>
  <c r="BE170" i="3" s="1"/>
  <c r="V170" i="3"/>
  <c r="BI168" i="3"/>
  <c r="BH168" i="3"/>
  <c r="BG168" i="3"/>
  <c r="BF168" i="3"/>
  <c r="X168" i="3"/>
  <c r="W168" i="3"/>
  <c r="AD168" i="3"/>
  <c r="AB168" i="3"/>
  <c r="Z168" i="3"/>
  <c r="BK168" i="3"/>
  <c r="V168" i="3"/>
  <c r="P168" i="3" s="1"/>
  <c r="BE168" i="3" s="1"/>
  <c r="BI167" i="3"/>
  <c r="BH167" i="3"/>
  <c r="BG167" i="3"/>
  <c r="BF167" i="3"/>
  <c r="X167" i="3"/>
  <c r="W167" i="3"/>
  <c r="AD167" i="3"/>
  <c r="AB167" i="3"/>
  <c r="Z167" i="3"/>
  <c r="V167" i="3"/>
  <c r="BI165" i="3"/>
  <c r="BH165" i="3"/>
  <c r="BG165" i="3"/>
  <c r="BF165" i="3"/>
  <c r="X165" i="3"/>
  <c r="W165" i="3"/>
  <c r="AD165" i="3"/>
  <c r="AB165" i="3"/>
  <c r="Z165" i="3"/>
  <c r="V165" i="3"/>
  <c r="BK165" i="3" s="1"/>
  <c r="BI164" i="3"/>
  <c r="BH164" i="3"/>
  <c r="BG164" i="3"/>
  <c r="BF164" i="3"/>
  <c r="X164" i="3"/>
  <c r="W164" i="3"/>
  <c r="AD164" i="3"/>
  <c r="AB164" i="3"/>
  <c r="Z164" i="3"/>
  <c r="BK164" i="3"/>
  <c r="P164" i="3"/>
  <c r="BE164" i="3" s="1"/>
  <c r="V164" i="3"/>
  <c r="BI162" i="3"/>
  <c r="BH162" i="3"/>
  <c r="BG162" i="3"/>
  <c r="BF162" i="3"/>
  <c r="X162" i="3"/>
  <c r="W162" i="3"/>
  <c r="AD162" i="3"/>
  <c r="AB162" i="3"/>
  <c r="Z162" i="3"/>
  <c r="BK162" i="3"/>
  <c r="V162" i="3"/>
  <c r="P162" i="3" s="1"/>
  <c r="BE162" i="3" s="1"/>
  <c r="BI160" i="3"/>
  <c r="BH160" i="3"/>
  <c r="BG160" i="3"/>
  <c r="BF160" i="3"/>
  <c r="X160" i="3"/>
  <c r="W160" i="3"/>
  <c r="AD160" i="3"/>
  <c r="AB160" i="3"/>
  <c r="Z160" i="3"/>
  <c r="V160" i="3"/>
  <c r="BI159" i="3"/>
  <c r="BH159" i="3"/>
  <c r="BG159" i="3"/>
  <c r="BF159" i="3"/>
  <c r="BE159" i="3"/>
  <c r="X159" i="3"/>
  <c r="W159" i="3"/>
  <c r="AD159" i="3"/>
  <c r="AB159" i="3"/>
  <c r="Z159" i="3"/>
  <c r="P159" i="3"/>
  <c r="V159" i="3"/>
  <c r="BK159" i="3" s="1"/>
  <c r="BI158" i="3"/>
  <c r="BH158" i="3"/>
  <c r="BG158" i="3"/>
  <c r="BF158" i="3"/>
  <c r="X158" i="3"/>
  <c r="W158" i="3"/>
  <c r="AD158" i="3"/>
  <c r="AB158" i="3"/>
  <c r="Z158" i="3"/>
  <c r="BK158" i="3"/>
  <c r="P158" i="3"/>
  <c r="BE158" i="3" s="1"/>
  <c r="V158" i="3"/>
  <c r="BI157" i="3"/>
  <c r="BH157" i="3"/>
  <c r="BG157" i="3"/>
  <c r="BF157" i="3"/>
  <c r="X157" i="3"/>
  <c r="W157" i="3"/>
  <c r="AD157" i="3"/>
  <c r="AB157" i="3"/>
  <c r="Z157" i="3"/>
  <c r="BK157" i="3"/>
  <c r="V157" i="3"/>
  <c r="P157" i="3" s="1"/>
  <c r="BE157" i="3" s="1"/>
  <c r="BI156" i="3"/>
  <c r="BH156" i="3"/>
  <c r="BG156" i="3"/>
  <c r="BF156" i="3"/>
  <c r="X156" i="3"/>
  <c r="X155" i="3" s="1"/>
  <c r="W156" i="3"/>
  <c r="W155" i="3" s="1"/>
  <c r="H94" i="3" s="1"/>
  <c r="AD156" i="3"/>
  <c r="AB156" i="3"/>
  <c r="AB155" i="3" s="1"/>
  <c r="AB154" i="3" s="1"/>
  <c r="Z156" i="3"/>
  <c r="Z155" i="3" s="1"/>
  <c r="Z154" i="3" s="1"/>
  <c r="V156" i="3"/>
  <c r="BI152" i="3"/>
  <c r="BH152" i="3"/>
  <c r="BG152" i="3"/>
  <c r="BF152" i="3"/>
  <c r="X152" i="3"/>
  <c r="W152" i="3"/>
  <c r="AD152" i="3"/>
  <c r="AB152" i="3"/>
  <c r="Z152" i="3"/>
  <c r="BK152" i="3"/>
  <c r="V152" i="3"/>
  <c r="P152" i="3" s="1"/>
  <c r="BE152" i="3" s="1"/>
  <c r="BI150" i="3"/>
  <c r="BH150" i="3"/>
  <c r="BG150" i="3"/>
  <c r="BF150" i="3"/>
  <c r="X150" i="3"/>
  <c r="W150" i="3"/>
  <c r="AD150" i="3"/>
  <c r="AB150" i="3"/>
  <c r="Z150" i="3"/>
  <c r="V150" i="3"/>
  <c r="BI149" i="3"/>
  <c r="BH149" i="3"/>
  <c r="BG149" i="3"/>
  <c r="BF149" i="3"/>
  <c r="X149" i="3"/>
  <c r="W149" i="3"/>
  <c r="AD149" i="3"/>
  <c r="AB149" i="3"/>
  <c r="Z149" i="3"/>
  <c r="P149" i="3"/>
  <c r="BE149" i="3" s="1"/>
  <c r="V149" i="3"/>
  <c r="BK149" i="3" s="1"/>
  <c r="BI148" i="3"/>
  <c r="BH148" i="3"/>
  <c r="BG148" i="3"/>
  <c r="BF148" i="3"/>
  <c r="X148" i="3"/>
  <c r="W148" i="3"/>
  <c r="AD148" i="3"/>
  <c r="AB148" i="3"/>
  <c r="Z148" i="3"/>
  <c r="BK148" i="3"/>
  <c r="P148" i="3"/>
  <c r="BE148" i="3" s="1"/>
  <c r="V148" i="3"/>
  <c r="BI147" i="3"/>
  <c r="BH147" i="3"/>
  <c r="BG147" i="3"/>
  <c r="BF147" i="3"/>
  <c r="X147" i="3"/>
  <c r="W147" i="3"/>
  <c r="AD147" i="3"/>
  <c r="AB147" i="3"/>
  <c r="Z147" i="3"/>
  <c r="V147" i="3"/>
  <c r="P147" i="3" s="1"/>
  <c r="BE147" i="3" s="1"/>
  <c r="BI146" i="3"/>
  <c r="BH146" i="3"/>
  <c r="BG146" i="3"/>
  <c r="BF146" i="3"/>
  <c r="X146" i="3"/>
  <c r="W146" i="3"/>
  <c r="AD146" i="3"/>
  <c r="AB146" i="3"/>
  <c r="Z146" i="3"/>
  <c r="V146" i="3"/>
  <c r="BK146" i="3" s="1"/>
  <c r="BI145" i="3"/>
  <c r="BH145" i="3"/>
  <c r="BG145" i="3"/>
  <c r="BF145" i="3"/>
  <c r="X145" i="3"/>
  <c r="W145" i="3"/>
  <c r="AD145" i="3"/>
  <c r="AD144" i="3" s="1"/>
  <c r="AB145" i="3"/>
  <c r="Z145" i="3"/>
  <c r="BK145" i="3"/>
  <c r="P145" i="3"/>
  <c r="BE145" i="3" s="1"/>
  <c r="V145" i="3"/>
  <c r="BI142" i="3"/>
  <c r="BH142" i="3"/>
  <c r="BG142" i="3"/>
  <c r="BF142" i="3"/>
  <c r="X142" i="3"/>
  <c r="W142" i="3"/>
  <c r="AD142" i="3"/>
  <c r="AB142" i="3"/>
  <c r="Z142" i="3"/>
  <c r="V142" i="3"/>
  <c r="BK142" i="3" s="1"/>
  <c r="BI140" i="3"/>
  <c r="BH140" i="3"/>
  <c r="BG140" i="3"/>
  <c r="BF140" i="3"/>
  <c r="X140" i="3"/>
  <c r="W140" i="3"/>
  <c r="AD140" i="3"/>
  <c r="AB140" i="3"/>
  <c r="Z140" i="3"/>
  <c r="BK140" i="3"/>
  <c r="P140" i="3"/>
  <c r="BE140" i="3" s="1"/>
  <c r="V140" i="3"/>
  <c r="BI139" i="3"/>
  <c r="BH139" i="3"/>
  <c r="BG139" i="3"/>
  <c r="BF139" i="3"/>
  <c r="X139" i="3"/>
  <c r="W139" i="3"/>
  <c r="W138" i="3" s="1"/>
  <c r="H91" i="3" s="1"/>
  <c r="AD139" i="3"/>
  <c r="AB139" i="3"/>
  <c r="AB138" i="3" s="1"/>
  <c r="Z139" i="3"/>
  <c r="V139" i="3"/>
  <c r="P139" i="3" s="1"/>
  <c r="BE139" i="3" s="1"/>
  <c r="BI137" i="3"/>
  <c r="BH137" i="3"/>
  <c r="BG137" i="3"/>
  <c r="BF137" i="3"/>
  <c r="BE137" i="3"/>
  <c r="X137" i="3"/>
  <c r="W137" i="3"/>
  <c r="AD137" i="3"/>
  <c r="AB137" i="3"/>
  <c r="Z137" i="3"/>
  <c r="BK137" i="3"/>
  <c r="V137" i="3"/>
  <c r="P137" i="3" s="1"/>
  <c r="BI136" i="3"/>
  <c r="BH136" i="3"/>
  <c r="BG136" i="3"/>
  <c r="BF136" i="3"/>
  <c r="BE136" i="3"/>
  <c r="X136" i="3"/>
  <c r="W136" i="3"/>
  <c r="AD136" i="3"/>
  <c r="AB136" i="3"/>
  <c r="Z136" i="3"/>
  <c r="P136" i="3"/>
  <c r="V136" i="3"/>
  <c r="BK136" i="3" s="1"/>
  <c r="BI135" i="3"/>
  <c r="BH135" i="3"/>
  <c r="BG135" i="3"/>
  <c r="BF135" i="3"/>
  <c r="X135" i="3"/>
  <c r="W135" i="3"/>
  <c r="AD135" i="3"/>
  <c r="AB135" i="3"/>
  <c r="Z135" i="3"/>
  <c r="V135" i="3"/>
  <c r="P135" i="3" s="1"/>
  <c r="BE135" i="3" s="1"/>
  <c r="BI134" i="3"/>
  <c r="BH134" i="3"/>
  <c r="BG134" i="3"/>
  <c r="BF134" i="3"/>
  <c r="X134" i="3"/>
  <c r="W134" i="3"/>
  <c r="AD134" i="3"/>
  <c r="AB134" i="3"/>
  <c r="Z134" i="3"/>
  <c r="BK134" i="3"/>
  <c r="P134" i="3"/>
  <c r="BE134" i="3" s="1"/>
  <c r="V134" i="3"/>
  <c r="BI133" i="3"/>
  <c r="BH133" i="3"/>
  <c r="BG133" i="3"/>
  <c r="BF133" i="3"/>
  <c r="BE133" i="3"/>
  <c r="X133" i="3"/>
  <c r="W133" i="3"/>
  <c r="AD133" i="3"/>
  <c r="AB133" i="3"/>
  <c r="Z133" i="3"/>
  <c r="V133" i="3"/>
  <c r="P133" i="3" s="1"/>
  <c r="BI132" i="3"/>
  <c r="BH132" i="3"/>
  <c r="BG132" i="3"/>
  <c r="BF132" i="3"/>
  <c r="X132" i="3"/>
  <c r="W132" i="3"/>
  <c r="AD132" i="3"/>
  <c r="AB132" i="3"/>
  <c r="Z132" i="3"/>
  <c r="V132" i="3"/>
  <c r="BK132" i="3" s="1"/>
  <c r="BI130" i="3"/>
  <c r="BH130" i="3"/>
  <c r="BG130" i="3"/>
  <c r="BF130" i="3"/>
  <c r="X130" i="3"/>
  <c r="W130" i="3"/>
  <c r="AD130" i="3"/>
  <c r="AB130" i="3"/>
  <c r="AB128" i="3" s="1"/>
  <c r="Z130" i="3"/>
  <c r="V130" i="3"/>
  <c r="BK130" i="3" s="1"/>
  <c r="BI129" i="3"/>
  <c r="BH129" i="3"/>
  <c r="BG129" i="3"/>
  <c r="BF129" i="3"/>
  <c r="X129" i="3"/>
  <c r="X128" i="3" s="1"/>
  <c r="W129" i="3"/>
  <c r="AD129" i="3"/>
  <c r="AD128" i="3" s="1"/>
  <c r="AB129" i="3"/>
  <c r="Z129" i="3"/>
  <c r="Z128" i="3" s="1"/>
  <c r="BK129" i="3"/>
  <c r="P129" i="3"/>
  <c r="BE129" i="3" s="1"/>
  <c r="V129" i="3"/>
  <c r="M123" i="3"/>
  <c r="M122" i="3"/>
  <c r="F122" i="3"/>
  <c r="M120" i="3"/>
  <c r="F120" i="3"/>
  <c r="F118" i="3"/>
  <c r="BI107" i="3"/>
  <c r="BH107" i="3"/>
  <c r="BG107" i="3"/>
  <c r="BF107" i="3"/>
  <c r="BI106" i="3"/>
  <c r="BH106" i="3"/>
  <c r="BG106" i="3"/>
  <c r="BF106" i="3"/>
  <c r="BI105" i="3"/>
  <c r="BH105" i="3"/>
  <c r="BG105" i="3"/>
  <c r="BF105" i="3"/>
  <c r="BI104" i="3"/>
  <c r="BH104" i="3"/>
  <c r="BG104" i="3"/>
  <c r="BF104" i="3"/>
  <c r="BI103" i="3"/>
  <c r="H38" i="3" s="1"/>
  <c r="BF89" i="1" s="1"/>
  <c r="BH103" i="3"/>
  <c r="H37" i="3" s="1"/>
  <c r="BE89" i="1" s="1"/>
  <c r="BG103" i="3"/>
  <c r="BF103" i="3"/>
  <c r="BI102" i="3"/>
  <c r="BH102" i="3"/>
  <c r="BG102" i="3"/>
  <c r="H36" i="3" s="1"/>
  <c r="BD89" i="1" s="1"/>
  <c r="BF102" i="3"/>
  <c r="M84" i="3"/>
  <c r="F84" i="3"/>
  <c r="M83" i="3"/>
  <c r="M81" i="3"/>
  <c r="F81" i="3"/>
  <c r="F79" i="3"/>
  <c r="O18" i="3"/>
  <c r="E18" i="3"/>
  <c r="O17" i="3"/>
  <c r="O15" i="3"/>
  <c r="E15" i="3"/>
  <c r="F123" i="3" s="1"/>
  <c r="O14" i="3"/>
  <c r="O12" i="3"/>
  <c r="E12" i="3"/>
  <c r="F83" i="3" s="1"/>
  <c r="O11" i="3"/>
  <c r="O9" i="3"/>
  <c r="F6" i="3"/>
  <c r="F78" i="3" s="1"/>
  <c r="AD192" i="2"/>
  <c r="Z192" i="2"/>
  <c r="W189" i="2"/>
  <c r="AD189" i="2"/>
  <c r="AD188" i="2" s="1"/>
  <c r="BA88" i="1"/>
  <c r="AZ88" i="1"/>
  <c r="BI206" i="2"/>
  <c r="BH206" i="2"/>
  <c r="BG206" i="2"/>
  <c r="BF206" i="2"/>
  <c r="X206" i="2"/>
  <c r="W206" i="2"/>
  <c r="P206" i="2"/>
  <c r="BE206" i="2" s="1"/>
  <c r="V206" i="2"/>
  <c r="BK206" i="2" s="1"/>
  <c r="BI205" i="2"/>
  <c r="BH205" i="2"/>
  <c r="BG205" i="2"/>
  <c r="BF205" i="2"/>
  <c r="X205" i="2"/>
  <c r="W205" i="2"/>
  <c r="V205" i="2"/>
  <c r="BK205" i="2" s="1"/>
  <c r="P205" i="2" s="1"/>
  <c r="BE205" i="2" s="1"/>
  <c r="BI204" i="2"/>
  <c r="BH204" i="2"/>
  <c r="BG204" i="2"/>
  <c r="BF204" i="2"/>
  <c r="X204" i="2"/>
  <c r="W204" i="2"/>
  <c r="V204" i="2"/>
  <c r="BK204" i="2" s="1"/>
  <c r="BI203" i="2"/>
  <c r="BH203" i="2"/>
  <c r="BG203" i="2"/>
  <c r="BF203" i="2"/>
  <c r="X203" i="2"/>
  <c r="W203" i="2"/>
  <c r="P203" i="2"/>
  <c r="BE203" i="2" s="1"/>
  <c r="BK203" i="2"/>
  <c r="V203" i="2"/>
  <c r="BI202" i="2"/>
  <c r="BH202" i="2"/>
  <c r="BG202" i="2"/>
  <c r="BF202" i="2"/>
  <c r="X202" i="2"/>
  <c r="X201" i="2" s="1"/>
  <c r="K99" i="2" s="1"/>
  <c r="W202" i="2"/>
  <c r="W201" i="2" s="1"/>
  <c r="H99" i="2" s="1"/>
  <c r="P202" i="2"/>
  <c r="BE202" i="2" s="1"/>
  <c r="V202" i="2"/>
  <c r="BK202" i="2" s="1"/>
  <c r="BI199" i="2"/>
  <c r="BH199" i="2"/>
  <c r="BG199" i="2"/>
  <c r="BF199" i="2"/>
  <c r="X199" i="2"/>
  <c r="X196" i="2" s="1"/>
  <c r="K98" i="2" s="1"/>
  <c r="W199" i="2"/>
  <c r="W196" i="2" s="1"/>
  <c r="H98" i="2" s="1"/>
  <c r="AD199" i="2"/>
  <c r="AB199" i="2"/>
  <c r="Z199" i="2"/>
  <c r="Z196" i="2" s="1"/>
  <c r="BK199" i="2"/>
  <c r="P199" i="2"/>
  <c r="BE199" i="2" s="1"/>
  <c r="V199" i="2"/>
  <c r="BI197" i="2"/>
  <c r="BH197" i="2"/>
  <c r="BG197" i="2"/>
  <c r="BF197" i="2"/>
  <c r="BE197" i="2"/>
  <c r="X197" i="2"/>
  <c r="W197" i="2"/>
  <c r="AD197" i="2"/>
  <c r="AD196" i="2" s="1"/>
  <c r="AB197" i="2"/>
  <c r="AB196" i="2" s="1"/>
  <c r="Z197" i="2"/>
  <c r="V197" i="2"/>
  <c r="P197" i="2" s="1"/>
  <c r="BI195" i="2"/>
  <c r="BH195" i="2"/>
  <c r="BG195" i="2"/>
  <c r="BF195" i="2"/>
  <c r="X195" i="2"/>
  <c r="W195" i="2"/>
  <c r="W192" i="2" s="1"/>
  <c r="H97" i="2" s="1"/>
  <c r="AD195" i="2"/>
  <c r="AB195" i="2"/>
  <c r="Z195" i="2"/>
  <c r="BK195" i="2"/>
  <c r="V195" i="2"/>
  <c r="P195" i="2" s="1"/>
  <c r="BE195" i="2" s="1"/>
  <c r="BI193" i="2"/>
  <c r="BH193" i="2"/>
  <c r="BG193" i="2"/>
  <c r="BF193" i="2"/>
  <c r="X193" i="2"/>
  <c r="X192" i="2" s="1"/>
  <c r="W193" i="2"/>
  <c r="AD193" i="2"/>
  <c r="AB193" i="2"/>
  <c r="AB192" i="2" s="1"/>
  <c r="Z193" i="2"/>
  <c r="P193" i="2"/>
  <c r="BE193" i="2" s="1"/>
  <c r="V193" i="2"/>
  <c r="BK193" i="2" s="1"/>
  <c r="BK192" i="2" s="1"/>
  <c r="M192" i="2" s="1"/>
  <c r="M97" i="2" s="1"/>
  <c r="BI191" i="2"/>
  <c r="BH191" i="2"/>
  <c r="BG191" i="2"/>
  <c r="BF191" i="2"/>
  <c r="X191" i="2"/>
  <c r="W191" i="2"/>
  <c r="AD191" i="2"/>
  <c r="AB191" i="2"/>
  <c r="Z191" i="2"/>
  <c r="V191" i="2"/>
  <c r="BK191" i="2" s="1"/>
  <c r="BI190" i="2"/>
  <c r="BH190" i="2"/>
  <c r="BG190" i="2"/>
  <c r="BF190" i="2"/>
  <c r="X190" i="2"/>
  <c r="X189" i="2" s="1"/>
  <c r="W190" i="2"/>
  <c r="AD190" i="2"/>
  <c r="AB190" i="2"/>
  <c r="AB189" i="2" s="1"/>
  <c r="AB188" i="2" s="1"/>
  <c r="Z190" i="2"/>
  <c r="Z189" i="2" s="1"/>
  <c r="V190" i="2"/>
  <c r="BK190" i="2" s="1"/>
  <c r="BK189" i="2" s="1"/>
  <c r="K96" i="2"/>
  <c r="BI187" i="2"/>
  <c r="BH187" i="2"/>
  <c r="BG187" i="2"/>
  <c r="BF187" i="2"/>
  <c r="X187" i="2"/>
  <c r="W187" i="2"/>
  <c r="AD187" i="2"/>
  <c r="AB187" i="2"/>
  <c r="Z187" i="2"/>
  <c r="V187" i="2"/>
  <c r="BK187" i="2" s="1"/>
  <c r="BI186" i="2"/>
  <c r="BH186" i="2"/>
  <c r="BG186" i="2"/>
  <c r="BF186" i="2"/>
  <c r="X186" i="2"/>
  <c r="W186" i="2"/>
  <c r="AD186" i="2"/>
  <c r="AB186" i="2"/>
  <c r="Z186" i="2"/>
  <c r="BK186" i="2"/>
  <c r="P186" i="2"/>
  <c r="BE186" i="2" s="1"/>
  <c r="V186" i="2"/>
  <c r="BI184" i="2"/>
  <c r="BH184" i="2"/>
  <c r="BG184" i="2"/>
  <c r="BF184" i="2"/>
  <c r="X184" i="2"/>
  <c r="W184" i="2"/>
  <c r="AD184" i="2"/>
  <c r="AB184" i="2"/>
  <c r="Z184" i="2"/>
  <c r="BK184" i="2"/>
  <c r="P184" i="2"/>
  <c r="BE184" i="2" s="1"/>
  <c r="V184" i="2"/>
  <c r="BI183" i="2"/>
  <c r="BH183" i="2"/>
  <c r="BG183" i="2"/>
  <c r="BF183" i="2"/>
  <c r="X183" i="2"/>
  <c r="W183" i="2"/>
  <c r="AD183" i="2"/>
  <c r="AB183" i="2"/>
  <c r="Z183" i="2"/>
  <c r="BK183" i="2"/>
  <c r="P183" i="2"/>
  <c r="BE183" i="2" s="1"/>
  <c r="V183" i="2"/>
  <c r="BI182" i="2"/>
  <c r="BH182" i="2"/>
  <c r="BG182" i="2"/>
  <c r="BF182" i="2"/>
  <c r="X182" i="2"/>
  <c r="W182" i="2"/>
  <c r="AD182" i="2"/>
  <c r="AB182" i="2"/>
  <c r="Z182" i="2"/>
  <c r="V182" i="2"/>
  <c r="P182" i="2" s="1"/>
  <c r="BE182" i="2" s="1"/>
  <c r="BI180" i="2"/>
  <c r="BH180" i="2"/>
  <c r="BG180" i="2"/>
  <c r="BF180" i="2"/>
  <c r="X180" i="2"/>
  <c r="W180" i="2"/>
  <c r="AD180" i="2"/>
  <c r="AB180" i="2"/>
  <c r="Z180" i="2"/>
  <c r="V180" i="2"/>
  <c r="BK180" i="2" s="1"/>
  <c r="BI178" i="2"/>
  <c r="BH178" i="2"/>
  <c r="BG178" i="2"/>
  <c r="BF178" i="2"/>
  <c r="X178" i="2"/>
  <c r="W178" i="2"/>
  <c r="AD178" i="2"/>
  <c r="AB178" i="2"/>
  <c r="Z178" i="2"/>
  <c r="BK178" i="2"/>
  <c r="P178" i="2"/>
  <c r="BE178" i="2" s="1"/>
  <c r="V178" i="2"/>
  <c r="BI176" i="2"/>
  <c r="BH176" i="2"/>
  <c r="BG176" i="2"/>
  <c r="BF176" i="2"/>
  <c r="X176" i="2"/>
  <c r="W176" i="2"/>
  <c r="AD176" i="2"/>
  <c r="AB176" i="2"/>
  <c r="Z176" i="2"/>
  <c r="BK176" i="2"/>
  <c r="P176" i="2"/>
  <c r="BE176" i="2" s="1"/>
  <c r="V176" i="2"/>
  <c r="BI174" i="2"/>
  <c r="BH174" i="2"/>
  <c r="BG174" i="2"/>
  <c r="BF174" i="2"/>
  <c r="X174" i="2"/>
  <c r="W174" i="2"/>
  <c r="AD174" i="2"/>
  <c r="AB174" i="2"/>
  <c r="Z174" i="2"/>
  <c r="V174" i="2"/>
  <c r="P174" i="2" s="1"/>
  <c r="BE174" i="2" s="1"/>
  <c r="BI172" i="2"/>
  <c r="BH172" i="2"/>
  <c r="BG172" i="2"/>
  <c r="BF172" i="2"/>
  <c r="X172" i="2"/>
  <c r="W172" i="2"/>
  <c r="AD172" i="2"/>
  <c r="AB172" i="2"/>
  <c r="Z172" i="2"/>
  <c r="V172" i="2"/>
  <c r="BK172" i="2" s="1"/>
  <c r="BI170" i="2"/>
  <c r="BH170" i="2"/>
  <c r="BG170" i="2"/>
  <c r="BF170" i="2"/>
  <c r="X170" i="2"/>
  <c r="W170" i="2"/>
  <c r="AD170" i="2"/>
  <c r="AB170" i="2"/>
  <c r="Z170" i="2"/>
  <c r="BK170" i="2"/>
  <c r="P170" i="2"/>
  <c r="BE170" i="2" s="1"/>
  <c r="V170" i="2"/>
  <c r="BI168" i="2"/>
  <c r="BH168" i="2"/>
  <c r="BG168" i="2"/>
  <c r="BF168" i="2"/>
  <c r="X168" i="2"/>
  <c r="W168" i="2"/>
  <c r="AD168" i="2"/>
  <c r="AB168" i="2"/>
  <c r="Z168" i="2"/>
  <c r="BK168" i="2"/>
  <c r="P168" i="2"/>
  <c r="BE168" i="2" s="1"/>
  <c r="V168" i="2"/>
  <c r="BI166" i="2"/>
  <c r="BH166" i="2"/>
  <c r="BG166" i="2"/>
  <c r="BF166" i="2"/>
  <c r="X166" i="2"/>
  <c r="W166" i="2"/>
  <c r="AD166" i="2"/>
  <c r="AB166" i="2"/>
  <c r="Z166" i="2"/>
  <c r="BK166" i="2"/>
  <c r="V166" i="2"/>
  <c r="P166" i="2" s="1"/>
  <c r="BE166" i="2" s="1"/>
  <c r="BI164" i="2"/>
  <c r="BH164" i="2"/>
  <c r="BG164" i="2"/>
  <c r="BF164" i="2"/>
  <c r="X164" i="2"/>
  <c r="W164" i="2"/>
  <c r="AD164" i="2"/>
  <c r="AB164" i="2"/>
  <c r="Z164" i="2"/>
  <c r="V164" i="2"/>
  <c r="BK164" i="2" s="1"/>
  <c r="BI162" i="2"/>
  <c r="BH162" i="2"/>
  <c r="BG162" i="2"/>
  <c r="BF162" i="2"/>
  <c r="X162" i="2"/>
  <c r="W162" i="2"/>
  <c r="AD162" i="2"/>
  <c r="AB162" i="2"/>
  <c r="Z162" i="2"/>
  <c r="P162" i="2"/>
  <c r="BE162" i="2" s="1"/>
  <c r="V162" i="2"/>
  <c r="BK162" i="2" s="1"/>
  <c r="BI160" i="2"/>
  <c r="BH160" i="2"/>
  <c r="BG160" i="2"/>
  <c r="BF160" i="2"/>
  <c r="X160" i="2"/>
  <c r="W160" i="2"/>
  <c r="AD160" i="2"/>
  <c r="AB160" i="2"/>
  <c r="Z160" i="2"/>
  <c r="BK160" i="2"/>
  <c r="P160" i="2"/>
  <c r="BE160" i="2" s="1"/>
  <c r="V160" i="2"/>
  <c r="BI159" i="2"/>
  <c r="BH159" i="2"/>
  <c r="BG159" i="2"/>
  <c r="BF159" i="2"/>
  <c r="X159" i="2"/>
  <c r="W159" i="2"/>
  <c r="AD159" i="2"/>
  <c r="AB159" i="2"/>
  <c r="Z159" i="2"/>
  <c r="BK159" i="2"/>
  <c r="V159" i="2"/>
  <c r="P159" i="2" s="1"/>
  <c r="BE159" i="2" s="1"/>
  <c r="BI157" i="2"/>
  <c r="BH157" i="2"/>
  <c r="BG157" i="2"/>
  <c r="BF157" i="2"/>
  <c r="X157" i="2"/>
  <c r="W157" i="2"/>
  <c r="AD157" i="2"/>
  <c r="AB157" i="2"/>
  <c r="Z157" i="2"/>
  <c r="V157" i="2"/>
  <c r="BK157" i="2" s="1"/>
  <c r="BI155" i="2"/>
  <c r="BH155" i="2"/>
  <c r="BG155" i="2"/>
  <c r="BF155" i="2"/>
  <c r="X155" i="2"/>
  <c r="W155" i="2"/>
  <c r="AD155" i="2"/>
  <c r="AB155" i="2"/>
  <c r="Z155" i="2"/>
  <c r="P155" i="2"/>
  <c r="BE155" i="2" s="1"/>
  <c r="V155" i="2"/>
  <c r="BK155" i="2" s="1"/>
  <c r="BI153" i="2"/>
  <c r="BH153" i="2"/>
  <c r="BG153" i="2"/>
  <c r="BF153" i="2"/>
  <c r="X153" i="2"/>
  <c r="W153" i="2"/>
  <c r="AD153" i="2"/>
  <c r="AB153" i="2"/>
  <c r="Z153" i="2"/>
  <c r="BK153" i="2"/>
  <c r="P153" i="2"/>
  <c r="BE153" i="2" s="1"/>
  <c r="V153" i="2"/>
  <c r="BI152" i="2"/>
  <c r="BH152" i="2"/>
  <c r="BG152" i="2"/>
  <c r="BF152" i="2"/>
  <c r="X152" i="2"/>
  <c r="W152" i="2"/>
  <c r="AD152" i="2"/>
  <c r="AB152" i="2"/>
  <c r="Z152" i="2"/>
  <c r="Z148" i="2" s="1"/>
  <c r="Z147" i="2" s="1"/>
  <c r="BK152" i="2"/>
  <c r="V152" i="2"/>
  <c r="P152" i="2" s="1"/>
  <c r="BE152" i="2" s="1"/>
  <c r="BI151" i="2"/>
  <c r="BH151" i="2"/>
  <c r="BG151" i="2"/>
  <c r="BF151" i="2"/>
  <c r="X151" i="2"/>
  <c r="W151" i="2"/>
  <c r="AD151" i="2"/>
  <c r="AB151" i="2"/>
  <c r="Z151" i="2"/>
  <c r="V151" i="2"/>
  <c r="BK151" i="2" s="1"/>
  <c r="BI150" i="2"/>
  <c r="BH150" i="2"/>
  <c r="BG150" i="2"/>
  <c r="BF150" i="2"/>
  <c r="X150" i="2"/>
  <c r="W150" i="2"/>
  <c r="AD150" i="2"/>
  <c r="AB150" i="2"/>
  <c r="AB148" i="2" s="1"/>
  <c r="AB147" i="2" s="1"/>
  <c r="Z150" i="2"/>
  <c r="P150" i="2"/>
  <c r="BE150" i="2" s="1"/>
  <c r="V150" i="2"/>
  <c r="BK150" i="2" s="1"/>
  <c r="BI149" i="2"/>
  <c r="BH149" i="2"/>
  <c r="BG149" i="2"/>
  <c r="BF149" i="2"/>
  <c r="X149" i="2"/>
  <c r="X148" i="2" s="1"/>
  <c r="W149" i="2"/>
  <c r="W148" i="2" s="1"/>
  <c r="AD149" i="2"/>
  <c r="AB149" i="2"/>
  <c r="Z149" i="2"/>
  <c r="BK149" i="2"/>
  <c r="P149" i="2"/>
  <c r="BE149" i="2" s="1"/>
  <c r="V149" i="2"/>
  <c r="BI146" i="2"/>
  <c r="BH146" i="2"/>
  <c r="BG146" i="2"/>
  <c r="BF146" i="2"/>
  <c r="X146" i="2"/>
  <c r="W146" i="2"/>
  <c r="AD146" i="2"/>
  <c r="AB146" i="2"/>
  <c r="Z146" i="2"/>
  <c r="P146" i="2"/>
  <c r="BE146" i="2" s="1"/>
  <c r="V146" i="2"/>
  <c r="BK146" i="2" s="1"/>
  <c r="BI145" i="2"/>
  <c r="BH145" i="2"/>
  <c r="BG145" i="2"/>
  <c r="BF145" i="2"/>
  <c r="X145" i="2"/>
  <c r="X144" i="2" s="1"/>
  <c r="W145" i="2"/>
  <c r="W144" i="2" s="1"/>
  <c r="H92" i="2" s="1"/>
  <c r="AD145" i="2"/>
  <c r="AD144" i="2" s="1"/>
  <c r="AB145" i="2"/>
  <c r="AB144" i="2" s="1"/>
  <c r="Z145" i="2"/>
  <c r="Z144" i="2" s="1"/>
  <c r="BK145" i="2"/>
  <c r="P145" i="2"/>
  <c r="BE145" i="2" s="1"/>
  <c r="V145" i="2"/>
  <c r="K92" i="2"/>
  <c r="BI142" i="2"/>
  <c r="BH142" i="2"/>
  <c r="BG142" i="2"/>
  <c r="BF142" i="2"/>
  <c r="X142" i="2"/>
  <c r="W142" i="2"/>
  <c r="AD142" i="2"/>
  <c r="AB142" i="2"/>
  <c r="Z142" i="2"/>
  <c r="BK142" i="2"/>
  <c r="P142" i="2"/>
  <c r="BE142" i="2" s="1"/>
  <c r="V142" i="2"/>
  <c r="BI140" i="2"/>
  <c r="BH140" i="2"/>
  <c r="BG140" i="2"/>
  <c r="BF140" i="2"/>
  <c r="X140" i="2"/>
  <c r="W140" i="2"/>
  <c r="AD140" i="2"/>
  <c r="AB140" i="2"/>
  <c r="Z140" i="2"/>
  <c r="Z138" i="2" s="1"/>
  <c r="BK140" i="2"/>
  <c r="V140" i="2"/>
  <c r="P140" i="2" s="1"/>
  <c r="BE140" i="2" s="1"/>
  <c r="BI139" i="2"/>
  <c r="BH139" i="2"/>
  <c r="BG139" i="2"/>
  <c r="BF139" i="2"/>
  <c r="X139" i="2"/>
  <c r="X138" i="2" s="1"/>
  <c r="K91" i="2" s="1"/>
  <c r="W139" i="2"/>
  <c r="AD139" i="2"/>
  <c r="AD138" i="2" s="1"/>
  <c r="AB139" i="2"/>
  <c r="AB138" i="2" s="1"/>
  <c r="Z139" i="2"/>
  <c r="V139" i="2"/>
  <c r="BK139" i="2" s="1"/>
  <c r="BK138" i="2" s="1"/>
  <c r="M138" i="2" s="1"/>
  <c r="M91" i="2" s="1"/>
  <c r="BI137" i="2"/>
  <c r="BH137" i="2"/>
  <c r="BG137" i="2"/>
  <c r="BF137" i="2"/>
  <c r="X137" i="2"/>
  <c r="W137" i="2"/>
  <c r="AD137" i="2"/>
  <c r="AB137" i="2"/>
  <c r="Z137" i="2"/>
  <c r="V137" i="2"/>
  <c r="BK137" i="2" s="1"/>
  <c r="BI136" i="2"/>
  <c r="BH136" i="2"/>
  <c r="BG136" i="2"/>
  <c r="BF136" i="2"/>
  <c r="X136" i="2"/>
  <c r="W136" i="2"/>
  <c r="AD136" i="2"/>
  <c r="AB136" i="2"/>
  <c r="Z136" i="2"/>
  <c r="P136" i="2"/>
  <c r="BE136" i="2" s="1"/>
  <c r="V136" i="2"/>
  <c r="BK136" i="2" s="1"/>
  <c r="BI135" i="2"/>
  <c r="BH135" i="2"/>
  <c r="BG135" i="2"/>
  <c r="BF135" i="2"/>
  <c r="X135" i="2"/>
  <c r="W135" i="2"/>
  <c r="AD135" i="2"/>
  <c r="AB135" i="2"/>
  <c r="Z135" i="2"/>
  <c r="BK135" i="2"/>
  <c r="P135" i="2"/>
  <c r="BE135" i="2" s="1"/>
  <c r="V135" i="2"/>
  <c r="BI134" i="2"/>
  <c r="BH134" i="2"/>
  <c r="BG134" i="2"/>
  <c r="BF134" i="2"/>
  <c r="X134" i="2"/>
  <c r="W134" i="2"/>
  <c r="AD134" i="2"/>
  <c r="AB134" i="2"/>
  <c r="Z134" i="2"/>
  <c r="BK134" i="2"/>
  <c r="V134" i="2"/>
  <c r="P134" i="2" s="1"/>
  <c r="BE134" i="2" s="1"/>
  <c r="BI133" i="2"/>
  <c r="BH133" i="2"/>
  <c r="BG133" i="2"/>
  <c r="BF133" i="2"/>
  <c r="X133" i="2"/>
  <c r="W133" i="2"/>
  <c r="AD133" i="2"/>
  <c r="AB133" i="2"/>
  <c r="AB128" i="2" s="1"/>
  <c r="Z133" i="2"/>
  <c r="V133" i="2"/>
  <c r="BK133" i="2" s="1"/>
  <c r="BI132" i="2"/>
  <c r="BH132" i="2"/>
  <c r="BG132" i="2"/>
  <c r="BF132" i="2"/>
  <c r="H35" i="2" s="1"/>
  <c r="BC88" i="1" s="1"/>
  <c r="X132" i="2"/>
  <c r="W132" i="2"/>
  <c r="AD132" i="2"/>
  <c r="AB132" i="2"/>
  <c r="Z132" i="2"/>
  <c r="P132" i="2"/>
  <c r="BE132" i="2" s="1"/>
  <c r="V132" i="2"/>
  <c r="BK132" i="2" s="1"/>
  <c r="BI130" i="2"/>
  <c r="BH130" i="2"/>
  <c r="BG130" i="2"/>
  <c r="BF130" i="2"/>
  <c r="X130" i="2"/>
  <c r="W130" i="2"/>
  <c r="AD130" i="2"/>
  <c r="AB130" i="2"/>
  <c r="Z130" i="2"/>
  <c r="BK130" i="2"/>
  <c r="P130" i="2"/>
  <c r="BE130" i="2" s="1"/>
  <c r="V130" i="2"/>
  <c r="BI129" i="2"/>
  <c r="BH129" i="2"/>
  <c r="BG129" i="2"/>
  <c r="BF129" i="2"/>
  <c r="X129" i="2"/>
  <c r="X128" i="2" s="1"/>
  <c r="W129" i="2"/>
  <c r="W128" i="2" s="1"/>
  <c r="AD129" i="2"/>
  <c r="AB129" i="2"/>
  <c r="Z129" i="2"/>
  <c r="Z128" i="2" s="1"/>
  <c r="Z127" i="2" s="1"/>
  <c r="BK129" i="2"/>
  <c r="V129" i="2"/>
  <c r="P129" i="2" s="1"/>
  <c r="BE129" i="2" s="1"/>
  <c r="M123" i="2"/>
  <c r="F123" i="2"/>
  <c r="M122" i="2"/>
  <c r="F120" i="2"/>
  <c r="F118" i="2"/>
  <c r="BI107" i="2"/>
  <c r="BH107" i="2"/>
  <c r="BG107" i="2"/>
  <c r="BF107" i="2"/>
  <c r="BI106" i="2"/>
  <c r="BH106" i="2"/>
  <c r="BG106" i="2"/>
  <c r="BF106" i="2"/>
  <c r="BI105" i="2"/>
  <c r="BH105" i="2"/>
  <c r="BG105" i="2"/>
  <c r="BF105" i="2"/>
  <c r="BI104" i="2"/>
  <c r="BH104" i="2"/>
  <c r="BG104" i="2"/>
  <c r="BF104" i="2"/>
  <c r="BI103" i="2"/>
  <c r="BH103" i="2"/>
  <c r="BG103" i="2"/>
  <c r="BF103" i="2"/>
  <c r="BI102" i="2"/>
  <c r="BH102" i="2"/>
  <c r="H37" i="2" s="1"/>
  <c r="BE88" i="1" s="1"/>
  <c r="BG102" i="2"/>
  <c r="H36" i="2" s="1"/>
  <c r="BD88" i="1" s="1"/>
  <c r="BF102" i="2"/>
  <c r="M84" i="2"/>
  <c r="F84" i="2"/>
  <c r="M81" i="2"/>
  <c r="F81" i="2"/>
  <c r="F79" i="2"/>
  <c r="O18" i="2"/>
  <c r="E18" i="2"/>
  <c r="M83" i="2" s="1"/>
  <c r="O17" i="2"/>
  <c r="O15" i="2"/>
  <c r="E15" i="2"/>
  <c r="O14" i="2"/>
  <c r="O12" i="2"/>
  <c r="E12" i="2"/>
  <c r="F83" i="2" s="1"/>
  <c r="O11" i="2"/>
  <c r="O9" i="2"/>
  <c r="M120" i="2" s="1"/>
  <c r="F6" i="2"/>
  <c r="CK99" i="1"/>
  <c r="CJ99" i="1"/>
  <c r="CI99" i="1"/>
  <c r="CC99" i="1"/>
  <c r="CH99" i="1"/>
  <c r="CB99" i="1"/>
  <c r="CG99" i="1"/>
  <c r="CA99" i="1"/>
  <c r="CF99" i="1"/>
  <c r="BZ99" i="1"/>
  <c r="CE99" i="1"/>
  <c r="CK98" i="1"/>
  <c r="CJ98" i="1"/>
  <c r="CI98" i="1"/>
  <c r="CC98" i="1"/>
  <c r="CH98" i="1"/>
  <c r="CB98" i="1"/>
  <c r="CG98" i="1"/>
  <c r="CA98" i="1"/>
  <c r="CF98" i="1"/>
  <c r="BZ98" i="1"/>
  <c r="CE98" i="1"/>
  <c r="CK97" i="1"/>
  <c r="CJ97" i="1"/>
  <c r="CI97" i="1"/>
  <c r="CC97" i="1"/>
  <c r="CH97" i="1"/>
  <c r="CB97" i="1"/>
  <c r="CG97" i="1"/>
  <c r="CA97" i="1"/>
  <c r="CF97" i="1"/>
  <c r="BZ97" i="1"/>
  <c r="CE97" i="1"/>
  <c r="CK96" i="1"/>
  <c r="CJ96" i="1"/>
  <c r="CI96" i="1"/>
  <c r="CH96" i="1"/>
  <c r="CG96" i="1"/>
  <c r="CF96" i="1"/>
  <c r="BZ96" i="1"/>
  <c r="CE96" i="1"/>
  <c r="AM83" i="1"/>
  <c r="L83" i="1"/>
  <c r="AM82" i="1"/>
  <c r="L82" i="1"/>
  <c r="AM80" i="1"/>
  <c r="L80" i="1"/>
  <c r="L78" i="1"/>
  <c r="L77" i="1"/>
  <c r="M201" i="3" l="1"/>
  <c r="M96" i="3" s="1"/>
  <c r="W200" i="3"/>
  <c r="H95" i="3" s="1"/>
  <c r="H96" i="3"/>
  <c r="F78" i="2"/>
  <c r="F117" i="2"/>
  <c r="X127" i="2"/>
  <c r="K90" i="2"/>
  <c r="K97" i="2"/>
  <c r="X188" i="2"/>
  <c r="K95" i="2" s="1"/>
  <c r="BK201" i="2"/>
  <c r="M201" i="2" s="1"/>
  <c r="M99" i="2" s="1"/>
  <c r="K94" i="3"/>
  <c r="X154" i="3"/>
  <c r="K93" i="3" s="1"/>
  <c r="H90" i="2"/>
  <c r="K94" i="5"/>
  <c r="X149" i="5"/>
  <c r="K93" i="5" s="1"/>
  <c r="W147" i="2"/>
  <c r="H93" i="2" s="1"/>
  <c r="H94" i="2"/>
  <c r="H38" i="2"/>
  <c r="BF88" i="1" s="1"/>
  <c r="AB127" i="2"/>
  <c r="AB126" i="2" s="1"/>
  <c r="BK144" i="2"/>
  <c r="M144" i="2" s="1"/>
  <c r="M92" i="2" s="1"/>
  <c r="X147" i="2"/>
  <c r="K93" i="2" s="1"/>
  <c r="K94" i="2"/>
  <c r="M189" i="2"/>
  <c r="M96" i="2" s="1"/>
  <c r="Z188" i="2"/>
  <c r="Z126" i="2" s="1"/>
  <c r="AW88" i="1" s="1"/>
  <c r="K90" i="3"/>
  <c r="BK156" i="3"/>
  <c r="P156" i="3"/>
  <c r="BE156" i="3" s="1"/>
  <c r="BK167" i="3"/>
  <c r="P167" i="3"/>
  <c r="BE167" i="3" s="1"/>
  <c r="BK180" i="3"/>
  <c r="P180" i="3"/>
  <c r="BE180" i="3" s="1"/>
  <c r="BK195" i="3"/>
  <c r="P195" i="3"/>
  <c r="BE195" i="3" s="1"/>
  <c r="BK137" i="4"/>
  <c r="P137" i="4"/>
  <c r="BE137" i="4" s="1"/>
  <c r="BK207" i="4"/>
  <c r="P207" i="4"/>
  <c r="BE207" i="4" s="1"/>
  <c r="BK230" i="4"/>
  <c r="M230" i="4" s="1"/>
  <c r="M99" i="4" s="1"/>
  <c r="P231" i="4"/>
  <c r="BE231" i="4" s="1"/>
  <c r="BK139" i="5"/>
  <c r="P139" i="5"/>
  <c r="BE139" i="5" s="1"/>
  <c r="M35" i="2"/>
  <c r="AY88" i="1" s="1"/>
  <c r="F122" i="2"/>
  <c r="BK128" i="2"/>
  <c r="AD148" i="2"/>
  <c r="AD147" i="2" s="1"/>
  <c r="BK174" i="2"/>
  <c r="BK182" i="2"/>
  <c r="M35" i="3"/>
  <c r="AY89" i="1" s="1"/>
  <c r="BK135" i="3"/>
  <c r="AB144" i="3"/>
  <c r="AB127" i="3" s="1"/>
  <c r="AB126" i="3" s="1"/>
  <c r="BK150" i="3"/>
  <c r="P150" i="3"/>
  <c r="BE150" i="3" s="1"/>
  <c r="AD155" i="3"/>
  <c r="AD154" i="3" s="1"/>
  <c r="P213" i="3"/>
  <c r="BE213" i="3" s="1"/>
  <c r="BK212" i="3"/>
  <c r="M212" i="3" s="1"/>
  <c r="M99" i="3" s="1"/>
  <c r="W154" i="3"/>
  <c r="H93" i="3" s="1"/>
  <c r="P142" i="4"/>
  <c r="BE142" i="4" s="1"/>
  <c r="BK142" i="4"/>
  <c r="AB155" i="4"/>
  <c r="AB154" i="4" s="1"/>
  <c r="M218" i="4"/>
  <c r="M96" i="4" s="1"/>
  <c r="W217" i="4"/>
  <c r="H95" i="4" s="1"/>
  <c r="H96" i="4"/>
  <c r="BK224" i="4"/>
  <c r="P224" i="4"/>
  <c r="BE224" i="4" s="1"/>
  <c r="W126" i="7"/>
  <c r="H90" i="7"/>
  <c r="X139" i="7"/>
  <c r="K92" i="7" s="1"/>
  <c r="K93" i="7"/>
  <c r="X185" i="7"/>
  <c r="K94" i="7" s="1"/>
  <c r="K95" i="7"/>
  <c r="P148" i="6"/>
  <c r="BE148" i="6" s="1"/>
  <c r="BK148" i="6"/>
  <c r="AB201" i="3"/>
  <c r="AB200" i="3" s="1"/>
  <c r="AB204" i="3"/>
  <c r="X212" i="3"/>
  <c r="K99" i="3" s="1"/>
  <c r="H35" i="3"/>
  <c r="BC89" i="1" s="1"/>
  <c r="BC87" i="1" s="1"/>
  <c r="P129" i="4"/>
  <c r="BE129" i="4" s="1"/>
  <c r="W128" i="4"/>
  <c r="P135" i="4"/>
  <c r="BE135" i="4" s="1"/>
  <c r="BK135" i="4"/>
  <c r="P139" i="4"/>
  <c r="BE139" i="4" s="1"/>
  <c r="P152" i="4"/>
  <c r="BE152" i="4" s="1"/>
  <c r="W155" i="4"/>
  <c r="BK178" i="4"/>
  <c r="P178" i="4"/>
  <c r="BE178" i="4" s="1"/>
  <c r="BK205" i="4"/>
  <c r="P205" i="4"/>
  <c r="BE205" i="4" s="1"/>
  <c r="BK213" i="4"/>
  <c r="P213" i="4"/>
  <c r="BE213" i="4" s="1"/>
  <c r="H37" i="5"/>
  <c r="BE91" i="1" s="1"/>
  <c r="AD150" i="5"/>
  <c r="AD149" i="5" s="1"/>
  <c r="P152" i="5"/>
  <c r="BE152" i="5" s="1"/>
  <c r="BK148" i="2"/>
  <c r="F117" i="3"/>
  <c r="X200" i="3"/>
  <c r="K95" i="3" s="1"/>
  <c r="BK138" i="4"/>
  <c r="M138" i="4" s="1"/>
  <c r="M91" i="4" s="1"/>
  <c r="BK140" i="4"/>
  <c r="P140" i="4"/>
  <c r="BE140" i="4" s="1"/>
  <c r="BK132" i="5"/>
  <c r="BK128" i="5" s="1"/>
  <c r="P132" i="5"/>
  <c r="BE132" i="5" s="1"/>
  <c r="P133" i="2"/>
  <c r="BE133" i="2" s="1"/>
  <c r="P137" i="2"/>
  <c r="BE137" i="2" s="1"/>
  <c r="P139" i="2"/>
  <c r="BE139" i="2" s="1"/>
  <c r="P151" i="2"/>
  <c r="BE151" i="2" s="1"/>
  <c r="P157" i="2"/>
  <c r="BE157" i="2" s="1"/>
  <c r="P164" i="2"/>
  <c r="BE164" i="2" s="1"/>
  <c r="P172" i="2"/>
  <c r="BE172" i="2" s="1"/>
  <c r="P180" i="2"/>
  <c r="BE180" i="2" s="1"/>
  <c r="P187" i="2"/>
  <c r="BE187" i="2" s="1"/>
  <c r="P190" i="2"/>
  <c r="BE190" i="2" s="1"/>
  <c r="P204" i="2"/>
  <c r="BE204" i="2" s="1"/>
  <c r="W188" i="2"/>
  <c r="H95" i="2" s="1"/>
  <c r="AD127" i="3"/>
  <c r="AD126" i="3" s="1"/>
  <c r="P130" i="3"/>
  <c r="BE130" i="3" s="1"/>
  <c r="BK139" i="3"/>
  <c r="BK138" i="3" s="1"/>
  <c r="M138" i="3" s="1"/>
  <c r="M91" i="3" s="1"/>
  <c r="P142" i="3"/>
  <c r="BE142" i="3" s="1"/>
  <c r="P146" i="3"/>
  <c r="BE146" i="3" s="1"/>
  <c r="BK147" i="3"/>
  <c r="BK144" i="3" s="1"/>
  <c r="M144" i="3" s="1"/>
  <c r="M92" i="3" s="1"/>
  <c r="P165" i="3"/>
  <c r="BE165" i="3" s="1"/>
  <c r="P179" i="3"/>
  <c r="BE179" i="3" s="1"/>
  <c r="P194" i="3"/>
  <c r="BE194" i="3" s="1"/>
  <c r="AD128" i="2"/>
  <c r="AD127" i="2" s="1"/>
  <c r="AD126" i="2" s="1"/>
  <c r="W138" i="2"/>
  <c r="H91" i="2" s="1"/>
  <c r="H96" i="2"/>
  <c r="P191" i="2"/>
  <c r="BE191" i="2" s="1"/>
  <c r="BK197" i="2"/>
  <c r="BK196" i="2" s="1"/>
  <c r="M196" i="2" s="1"/>
  <c r="M98" i="2" s="1"/>
  <c r="W128" i="3"/>
  <c r="P132" i="3"/>
  <c r="BE132" i="3" s="1"/>
  <c r="BK133" i="3"/>
  <c r="BK128" i="3" s="1"/>
  <c r="Z138" i="3"/>
  <c r="Z127" i="3" s="1"/>
  <c r="Z126" i="3" s="1"/>
  <c r="AW89" i="1" s="1"/>
  <c r="X138" i="3"/>
  <c r="K91" i="3" s="1"/>
  <c r="Z144" i="3"/>
  <c r="X144" i="3"/>
  <c r="K92" i="3" s="1"/>
  <c r="BK160" i="3"/>
  <c r="P160" i="3"/>
  <c r="BE160" i="3" s="1"/>
  <c r="BK173" i="3"/>
  <c r="P173" i="3"/>
  <c r="BE173" i="3" s="1"/>
  <c r="BK188" i="3"/>
  <c r="P188" i="3"/>
  <c r="BE188" i="3" s="1"/>
  <c r="BK206" i="3"/>
  <c r="BK204" i="3" s="1"/>
  <c r="P206" i="3"/>
  <c r="BE206" i="3" s="1"/>
  <c r="BK208" i="3"/>
  <c r="BK207" i="3" s="1"/>
  <c r="M207" i="3" s="1"/>
  <c r="M98" i="3" s="1"/>
  <c r="P208" i="3"/>
  <c r="BE208" i="3" s="1"/>
  <c r="F78" i="4"/>
  <c r="BK134" i="4"/>
  <c r="BK128" i="4" s="1"/>
  <c r="P134" i="4"/>
  <c r="BE134" i="4" s="1"/>
  <c r="Z155" i="4"/>
  <c r="Z154" i="4" s="1"/>
  <c r="X155" i="4"/>
  <c r="BK177" i="4"/>
  <c r="P177" i="4"/>
  <c r="BE177" i="4" s="1"/>
  <c r="BK185" i="4"/>
  <c r="P185" i="4"/>
  <c r="BE185" i="4" s="1"/>
  <c r="M81" i="5"/>
  <c r="M120" i="5"/>
  <c r="H38" i="5"/>
  <c r="BF91" i="1" s="1"/>
  <c r="BK147" i="5"/>
  <c r="P147" i="5"/>
  <c r="BE147" i="5" s="1"/>
  <c r="X168" i="5"/>
  <c r="K99" i="5" s="1"/>
  <c r="H36" i="4"/>
  <c r="BD90" i="1" s="1"/>
  <c r="BD87" i="1" s="1"/>
  <c r="Z128" i="4"/>
  <c r="Z127" i="4" s="1"/>
  <c r="X128" i="4"/>
  <c r="AB144" i="4"/>
  <c r="AB127" i="4" s="1"/>
  <c r="AB126" i="4" s="1"/>
  <c r="BK171" i="4"/>
  <c r="P171" i="4"/>
  <c r="BE171" i="4" s="1"/>
  <c r="BK201" i="4"/>
  <c r="P201" i="4"/>
  <c r="BE201" i="4" s="1"/>
  <c r="BK225" i="4"/>
  <c r="M225" i="4" s="1"/>
  <c r="M98" i="4" s="1"/>
  <c r="BK228" i="4"/>
  <c r="P228" i="4"/>
  <c r="BE228" i="4" s="1"/>
  <c r="X230" i="4"/>
  <c r="K99" i="4" s="1"/>
  <c r="H35" i="4"/>
  <c r="BC90" i="1" s="1"/>
  <c r="H35" i="5"/>
  <c r="BC91" i="1" s="1"/>
  <c r="M35" i="5"/>
  <c r="AY91" i="1" s="1"/>
  <c r="BK137" i="5"/>
  <c r="M137" i="5" s="1"/>
  <c r="M91" i="5" s="1"/>
  <c r="AD156" i="5"/>
  <c r="BK168" i="5"/>
  <c r="M168" i="5" s="1"/>
  <c r="M99" i="5" s="1"/>
  <c r="F120" i="6"/>
  <c r="F83" i="6"/>
  <c r="W134" i="6"/>
  <c r="H91" i="6" s="1"/>
  <c r="H92" i="6"/>
  <c r="H37" i="4"/>
  <c r="BE90" i="1" s="1"/>
  <c r="BE87" i="1" s="1"/>
  <c r="AD144" i="4"/>
  <c r="AD127" i="4" s="1"/>
  <c r="AD126" i="4" s="1"/>
  <c r="BK165" i="4"/>
  <c r="BK155" i="4" s="1"/>
  <c r="P165" i="4"/>
  <c r="BE165" i="4" s="1"/>
  <c r="BK193" i="4"/>
  <c r="P193" i="4"/>
  <c r="BE193" i="4" s="1"/>
  <c r="AB217" i="4"/>
  <c r="BK221" i="4"/>
  <c r="M221" i="4" s="1"/>
  <c r="M97" i="4" s="1"/>
  <c r="AD128" i="5"/>
  <c r="AD127" i="5" s="1"/>
  <c r="BK153" i="5"/>
  <c r="BK150" i="5" s="1"/>
  <c r="P153" i="5"/>
  <c r="BE153" i="5" s="1"/>
  <c r="K90" i="5"/>
  <c r="X156" i="5"/>
  <c r="K95" i="5" s="1"/>
  <c r="K96" i="5"/>
  <c r="P127" i="6"/>
  <c r="BE127" i="6" s="1"/>
  <c r="BK127" i="6"/>
  <c r="W125" i="6"/>
  <c r="H90" i="6"/>
  <c r="P132" i="6"/>
  <c r="BE132" i="6" s="1"/>
  <c r="BK132" i="6"/>
  <c r="Z221" i="4"/>
  <c r="Z217" i="4" s="1"/>
  <c r="X221" i="4"/>
  <c r="K97" i="4" s="1"/>
  <c r="W128" i="5"/>
  <c r="W150" i="5"/>
  <c r="BK158" i="5"/>
  <c r="BK157" i="5" s="1"/>
  <c r="P158" i="5"/>
  <c r="BE158" i="5" s="1"/>
  <c r="W156" i="5"/>
  <c r="H95" i="5" s="1"/>
  <c r="H96" i="5"/>
  <c r="BK160" i="5"/>
  <c r="BK159" i="5" s="1"/>
  <c r="M159" i="5" s="1"/>
  <c r="M97" i="5" s="1"/>
  <c r="P160" i="5"/>
  <c r="BE160" i="5" s="1"/>
  <c r="H37" i="6"/>
  <c r="BE92" i="1" s="1"/>
  <c r="AB126" i="6"/>
  <c r="AB125" i="6" s="1"/>
  <c r="H38" i="6"/>
  <c r="BF92" i="1" s="1"/>
  <c r="P151" i="6"/>
  <c r="BE151" i="6" s="1"/>
  <c r="BK151" i="6"/>
  <c r="F122" i="5"/>
  <c r="AB137" i="5"/>
  <c r="AB127" i="5" s="1"/>
  <c r="AB126" i="5" s="1"/>
  <c r="BK142" i="5"/>
  <c r="M142" i="5" s="1"/>
  <c r="M92" i="5" s="1"/>
  <c r="Z150" i="5"/>
  <c r="Z149" i="5" s="1"/>
  <c r="Z159" i="5"/>
  <c r="Z156" i="5" s="1"/>
  <c r="AD126" i="6"/>
  <c r="AD125" i="6" s="1"/>
  <c r="P130" i="6"/>
  <c r="BE130" i="6" s="1"/>
  <c r="BK130" i="6"/>
  <c r="H36" i="5"/>
  <c r="BD91" i="1" s="1"/>
  <c r="AB142" i="5"/>
  <c r="AD159" i="5"/>
  <c r="M35" i="6"/>
  <c r="AY92" i="1" s="1"/>
  <c r="AB135" i="6"/>
  <c r="AB134" i="6" s="1"/>
  <c r="BK145" i="6"/>
  <c r="Z137" i="5"/>
  <c r="Z127" i="5" s="1"/>
  <c r="X137" i="5"/>
  <c r="K91" i="5" s="1"/>
  <c r="M120" i="6"/>
  <c r="M83" i="6"/>
  <c r="Z126" i="6"/>
  <c r="Z125" i="6" s="1"/>
  <c r="X126" i="6"/>
  <c r="BK140" i="6"/>
  <c r="BK135" i="6" s="1"/>
  <c r="BK142" i="6"/>
  <c r="BK156" i="6"/>
  <c r="BK155" i="6" s="1"/>
  <c r="W154" i="6"/>
  <c r="H93" i="6" s="1"/>
  <c r="H94" i="6"/>
  <c r="P166" i="6"/>
  <c r="BE166" i="6" s="1"/>
  <c r="H35" i="6"/>
  <c r="BC92" i="1" s="1"/>
  <c r="AD135" i="6"/>
  <c r="AD134" i="6" s="1"/>
  <c r="AD155" i="6"/>
  <c r="AD154" i="6" s="1"/>
  <c r="AB160" i="6"/>
  <c r="AB154" i="6" s="1"/>
  <c r="F84" i="7"/>
  <c r="F122" i="7"/>
  <c r="H36" i="7"/>
  <c r="BD93" i="1" s="1"/>
  <c r="Z126" i="7"/>
  <c r="Z125" i="7" s="1"/>
  <c r="AW93" i="1" s="1"/>
  <c r="X126" i="7"/>
  <c r="K90" i="7"/>
  <c r="Z135" i="6"/>
  <c r="Z134" i="6" s="1"/>
  <c r="X135" i="6"/>
  <c r="Z155" i="6"/>
  <c r="Z154" i="6" s="1"/>
  <c r="X155" i="6"/>
  <c r="H38" i="7"/>
  <c r="BF93" i="1" s="1"/>
  <c r="BK127" i="7"/>
  <c r="AD126" i="7"/>
  <c r="AD125" i="7" s="1"/>
  <c r="W139" i="7"/>
  <c r="H92" i="7" s="1"/>
  <c r="H93" i="7"/>
  <c r="M186" i="7"/>
  <c r="M95" i="7" s="1"/>
  <c r="W185" i="7"/>
  <c r="H94" i="7" s="1"/>
  <c r="H95" i="7"/>
  <c r="BK189" i="7"/>
  <c r="M189" i="7" s="1"/>
  <c r="M96" i="7" s="1"/>
  <c r="BK129" i="7"/>
  <c r="P131" i="7"/>
  <c r="BE131" i="7" s="1"/>
  <c r="BK134" i="7"/>
  <c r="BK136" i="7"/>
  <c r="BK135" i="7" s="1"/>
  <c r="M135" i="7" s="1"/>
  <c r="M91" i="7" s="1"/>
  <c r="P137" i="7"/>
  <c r="BE137" i="7" s="1"/>
  <c r="BK141" i="7"/>
  <c r="P142" i="7"/>
  <c r="BE142" i="7" s="1"/>
  <c r="BK145" i="7"/>
  <c r="P146" i="7"/>
  <c r="BE146" i="7" s="1"/>
  <c r="BK149" i="7"/>
  <c r="P151" i="7"/>
  <c r="BE151" i="7" s="1"/>
  <c r="BK157" i="7"/>
  <c r="P158" i="7"/>
  <c r="BE158" i="7" s="1"/>
  <c r="BK161" i="7"/>
  <c r="P162" i="7"/>
  <c r="BE162" i="7" s="1"/>
  <c r="BK167" i="7"/>
  <c r="P168" i="7"/>
  <c r="BE168" i="7" s="1"/>
  <c r="BK173" i="7"/>
  <c r="P174" i="7"/>
  <c r="BE174" i="7" s="1"/>
  <c r="P180" i="7"/>
  <c r="BE180" i="7" s="1"/>
  <c r="BK192" i="7"/>
  <c r="P195" i="7"/>
  <c r="BE195" i="7" s="1"/>
  <c r="M35" i="7"/>
  <c r="AY93" i="1" s="1"/>
  <c r="BK198" i="7"/>
  <c r="M198" i="7" s="1"/>
  <c r="M98" i="7" s="1"/>
  <c r="F78" i="7"/>
  <c r="F83" i="7"/>
  <c r="M135" i="6" l="1"/>
  <c r="M92" i="6" s="1"/>
  <c r="BK134" i="6"/>
  <c r="M134" i="6" s="1"/>
  <c r="M91" i="6" s="1"/>
  <c r="M204" i="3"/>
  <c r="M97" i="3" s="1"/>
  <c r="BK200" i="3"/>
  <c r="M200" i="3" s="1"/>
  <c r="M95" i="3" s="1"/>
  <c r="W34" i="1"/>
  <c r="AY87" i="1"/>
  <c r="AK34" i="1" s="1"/>
  <c r="M155" i="4"/>
  <c r="M94" i="4" s="1"/>
  <c r="BK154" i="4"/>
  <c r="M154" i="4" s="1"/>
  <c r="M93" i="4" s="1"/>
  <c r="W35" i="1"/>
  <c r="AZ87" i="1"/>
  <c r="M128" i="5"/>
  <c r="M90" i="5" s="1"/>
  <c r="BK127" i="5"/>
  <c r="M150" i="5"/>
  <c r="M94" i="5" s="1"/>
  <c r="BK149" i="5"/>
  <c r="M149" i="5" s="1"/>
  <c r="M93" i="5" s="1"/>
  <c r="W36" i="1"/>
  <c r="BA87" i="1"/>
  <c r="M128" i="4"/>
  <c r="M90" i="4" s="1"/>
  <c r="BK127" i="4"/>
  <c r="M128" i="3"/>
  <c r="M90" i="3" s="1"/>
  <c r="BK127" i="3"/>
  <c r="BK140" i="7"/>
  <c r="X154" i="6"/>
  <c r="K93" i="6" s="1"/>
  <c r="K94" i="6"/>
  <c r="BK185" i="7"/>
  <c r="M185" i="7" s="1"/>
  <c r="M94" i="7" s="1"/>
  <c r="X125" i="7"/>
  <c r="K88" i="7" s="1"/>
  <c r="M29" i="7" s="1"/>
  <c r="AT93" i="1" s="1"/>
  <c r="K89" i="7"/>
  <c r="M155" i="6"/>
  <c r="M94" i="6" s="1"/>
  <c r="BK154" i="6"/>
  <c r="M154" i="6" s="1"/>
  <c r="M93" i="6" s="1"/>
  <c r="Z124" i="6"/>
  <c r="AW92" i="1" s="1"/>
  <c r="Z126" i="5"/>
  <c r="AW91" i="1" s="1"/>
  <c r="AB124" i="6"/>
  <c r="W149" i="5"/>
  <c r="H93" i="5" s="1"/>
  <c r="H94" i="5"/>
  <c r="BK126" i="6"/>
  <c r="AD126" i="5"/>
  <c r="Z126" i="4"/>
  <c r="AW90" i="1" s="1"/>
  <c r="AW87" i="1" s="1"/>
  <c r="X217" i="4"/>
  <c r="K95" i="4" s="1"/>
  <c r="BK155" i="3"/>
  <c r="X127" i="3"/>
  <c r="M127" i="7"/>
  <c r="M90" i="7" s="1"/>
  <c r="BK126" i="7"/>
  <c r="X134" i="6"/>
  <c r="K91" i="6" s="1"/>
  <c r="K92" i="6"/>
  <c r="W127" i="5"/>
  <c r="H90" i="5"/>
  <c r="X127" i="5"/>
  <c r="X154" i="4"/>
  <c r="K93" i="4" s="1"/>
  <c r="K94" i="4"/>
  <c r="W154" i="4"/>
  <c r="H93" i="4" s="1"/>
  <c r="H94" i="4"/>
  <c r="BK217" i="4"/>
  <c r="M217" i="4" s="1"/>
  <c r="M95" i="4" s="1"/>
  <c r="BF87" i="1"/>
  <c r="W37" i="1" s="1"/>
  <c r="W127" i="4"/>
  <c r="H90" i="4"/>
  <c r="M128" i="2"/>
  <c r="M90" i="2" s="1"/>
  <c r="BK127" i="2"/>
  <c r="X126" i="2"/>
  <c r="K88" i="2" s="1"/>
  <c r="M29" i="2" s="1"/>
  <c r="AT88" i="1" s="1"/>
  <c r="K89" i="2"/>
  <c r="X125" i="6"/>
  <c r="K90" i="6"/>
  <c r="AD124" i="6"/>
  <c r="BK156" i="5"/>
  <c r="M156" i="5" s="1"/>
  <c r="M95" i="5" s="1"/>
  <c r="M157" i="5"/>
  <c r="M96" i="5" s="1"/>
  <c r="H89" i="6"/>
  <c r="W124" i="6"/>
  <c r="H88" i="6" s="1"/>
  <c r="M28" i="6" s="1"/>
  <c r="AS92" i="1" s="1"/>
  <c r="K90" i="4"/>
  <c r="X127" i="4"/>
  <c r="H90" i="3"/>
  <c r="W127" i="3"/>
  <c r="BK147" i="2"/>
  <c r="M147" i="2" s="1"/>
  <c r="M93" i="2" s="1"/>
  <c r="M148" i="2"/>
  <c r="M94" i="2" s="1"/>
  <c r="W125" i="7"/>
  <c r="H88" i="7" s="1"/>
  <c r="M28" i="7" s="1"/>
  <c r="AS93" i="1" s="1"/>
  <c r="H89" i="7"/>
  <c r="BK188" i="2"/>
  <c r="M188" i="2" s="1"/>
  <c r="M95" i="2" s="1"/>
  <c r="W127" i="2"/>
  <c r="M127" i="2" l="1"/>
  <c r="M89" i="2" s="1"/>
  <c r="BK126" i="2"/>
  <c r="M126" i="2" s="1"/>
  <c r="M88" i="2" s="1"/>
  <c r="W126" i="2"/>
  <c r="H88" i="2" s="1"/>
  <c r="M28" i="2" s="1"/>
  <c r="AS88" i="1" s="1"/>
  <c r="H89" i="2"/>
  <c r="X126" i="4"/>
  <c r="K88" i="4" s="1"/>
  <c r="M29" i="4" s="1"/>
  <c r="AT90" i="1" s="1"/>
  <c r="K89" i="4"/>
  <c r="X124" i="6"/>
  <c r="K88" i="6" s="1"/>
  <c r="M29" i="6" s="1"/>
  <c r="AT92" i="1" s="1"/>
  <c r="K89" i="6"/>
  <c r="X126" i="3"/>
  <c r="K88" i="3" s="1"/>
  <c r="M29" i="3" s="1"/>
  <c r="AT89" i="1" s="1"/>
  <c r="AT87" i="1" s="1"/>
  <c r="AK28" i="1" s="1"/>
  <c r="K89" i="3"/>
  <c r="X126" i="5"/>
  <c r="K88" i="5" s="1"/>
  <c r="M29" i="5" s="1"/>
  <c r="AT91" i="1" s="1"/>
  <c r="K89" i="5"/>
  <c r="M155" i="3"/>
  <c r="M94" i="3" s="1"/>
  <c r="BK154" i="3"/>
  <c r="M154" i="3" s="1"/>
  <c r="M93" i="3" s="1"/>
  <c r="M126" i="6"/>
  <c r="M90" i="6" s="1"/>
  <c r="BK125" i="6"/>
  <c r="M127" i="4"/>
  <c r="M89" i="4" s="1"/>
  <c r="BK126" i="4"/>
  <c r="M126" i="4" s="1"/>
  <c r="M88" i="4" s="1"/>
  <c r="H89" i="4"/>
  <c r="W126" i="4"/>
  <c r="H88" i="4" s="1"/>
  <c r="M28" i="4" s="1"/>
  <c r="AS90" i="1" s="1"/>
  <c r="M126" i="7"/>
  <c r="M89" i="7" s="1"/>
  <c r="M140" i="7"/>
  <c r="M93" i="7" s="1"/>
  <c r="BK139" i="7"/>
  <c r="M139" i="7" s="1"/>
  <c r="M92" i="7" s="1"/>
  <c r="W126" i="3"/>
  <c r="H88" i="3" s="1"/>
  <c r="M28" i="3" s="1"/>
  <c r="AS89" i="1" s="1"/>
  <c r="H89" i="3"/>
  <c r="W126" i="5"/>
  <c r="H88" i="5" s="1"/>
  <c r="M28" i="5" s="1"/>
  <c r="AS91" i="1" s="1"/>
  <c r="H89" i="5"/>
  <c r="M127" i="3"/>
  <c r="M89" i="3" s="1"/>
  <c r="BK126" i="3"/>
  <c r="M126" i="3" s="1"/>
  <c r="M88" i="3" s="1"/>
  <c r="M127" i="5"/>
  <c r="M89" i="5" s="1"/>
  <c r="BK126" i="5"/>
  <c r="M126" i="5" s="1"/>
  <c r="M88" i="5" s="1"/>
  <c r="M125" i="6" l="1"/>
  <c r="M89" i="6" s="1"/>
  <c r="BK124" i="6"/>
  <c r="M124" i="6" s="1"/>
  <c r="M88" i="6" s="1"/>
  <c r="M106" i="5"/>
  <c r="BE106" i="5" s="1"/>
  <c r="M104" i="5"/>
  <c r="BE104" i="5" s="1"/>
  <c r="M102" i="5"/>
  <c r="M27" i="5"/>
  <c r="M105" i="5"/>
  <c r="BE105" i="5" s="1"/>
  <c r="M103" i="5"/>
  <c r="BE103" i="5" s="1"/>
  <c r="M107" i="5"/>
  <c r="BE107" i="5" s="1"/>
  <c r="BK125" i="7"/>
  <c r="M125" i="7" s="1"/>
  <c r="M88" i="7" s="1"/>
  <c r="AS87" i="1"/>
  <c r="AK27" i="1" s="1"/>
  <c r="M106" i="3"/>
  <c r="BE106" i="3" s="1"/>
  <c r="M104" i="3"/>
  <c r="BE104" i="3" s="1"/>
  <c r="M102" i="3"/>
  <c r="M27" i="3"/>
  <c r="M105" i="3"/>
  <c r="BE105" i="3" s="1"/>
  <c r="M107" i="3"/>
  <c r="BE107" i="3" s="1"/>
  <c r="M103" i="3"/>
  <c r="BE103" i="3" s="1"/>
  <c r="M107" i="4"/>
  <c r="BE107" i="4" s="1"/>
  <c r="M105" i="4"/>
  <c r="BE105" i="4" s="1"/>
  <c r="M103" i="4"/>
  <c r="BE103" i="4" s="1"/>
  <c r="M102" i="4"/>
  <c r="M104" i="4"/>
  <c r="BE104" i="4" s="1"/>
  <c r="M106" i="4"/>
  <c r="BE106" i="4" s="1"/>
  <c r="M27" i="4"/>
  <c r="M106" i="2"/>
  <c r="BE106" i="2" s="1"/>
  <c r="M104" i="2"/>
  <c r="BE104" i="2" s="1"/>
  <c r="M102" i="2"/>
  <c r="M27" i="2"/>
  <c r="M107" i="2"/>
  <c r="BE107" i="2" s="1"/>
  <c r="M105" i="2"/>
  <c r="BE105" i="2" s="1"/>
  <c r="M103" i="2"/>
  <c r="BE103" i="2" s="1"/>
  <c r="BE102" i="2" l="1"/>
  <c r="M101" i="2"/>
  <c r="M101" i="4"/>
  <c r="BE102" i="4"/>
  <c r="M101" i="3"/>
  <c r="BE102" i="3"/>
  <c r="M106" i="7"/>
  <c r="BE106" i="7" s="1"/>
  <c r="M104" i="7"/>
  <c r="BE104" i="7" s="1"/>
  <c r="M102" i="7"/>
  <c r="BE102" i="7" s="1"/>
  <c r="M105" i="7"/>
  <c r="BE105" i="7" s="1"/>
  <c r="M103" i="7"/>
  <c r="BE103" i="7" s="1"/>
  <c r="M101" i="7"/>
  <c r="M27" i="7"/>
  <c r="M102" i="6"/>
  <c r="BE102" i="6" s="1"/>
  <c r="M105" i="6"/>
  <c r="BE105" i="6" s="1"/>
  <c r="M101" i="6"/>
  <c r="BE101" i="6" s="1"/>
  <c r="M27" i="6"/>
  <c r="M100" i="6"/>
  <c r="M104" i="6"/>
  <c r="BE104" i="6" s="1"/>
  <c r="M103" i="6"/>
  <c r="BE103" i="6" s="1"/>
  <c r="M101" i="5"/>
  <c r="BE102" i="5"/>
  <c r="M34" i="4" l="1"/>
  <c r="AX90" i="1" s="1"/>
  <c r="AV90" i="1" s="1"/>
  <c r="H34" i="4"/>
  <c r="BB90" i="1" s="1"/>
  <c r="H34" i="5"/>
  <c r="BB91" i="1" s="1"/>
  <c r="M34" i="5"/>
  <c r="AX91" i="1" s="1"/>
  <c r="AV91" i="1" s="1"/>
  <c r="BE100" i="6"/>
  <c r="M99" i="6"/>
  <c r="M30" i="3"/>
  <c r="L109" i="3"/>
  <c r="M30" i="4"/>
  <c r="L109" i="4"/>
  <c r="H34" i="2"/>
  <c r="BB88" i="1" s="1"/>
  <c r="M34" i="2"/>
  <c r="AX88" i="1" s="1"/>
  <c r="AV88" i="1" s="1"/>
  <c r="M30" i="5"/>
  <c r="L109" i="5"/>
  <c r="M100" i="7"/>
  <c r="BE101" i="7"/>
  <c r="M30" i="2"/>
  <c r="L109" i="2"/>
  <c r="H34" i="3"/>
  <c r="BB89" i="1" s="1"/>
  <c r="M34" i="3"/>
  <c r="AX89" i="1" s="1"/>
  <c r="AV89" i="1" s="1"/>
  <c r="M34" i="6" l="1"/>
  <c r="AX92" i="1" s="1"/>
  <c r="AV92" i="1" s="1"/>
  <c r="H34" i="6"/>
  <c r="BB92" i="1" s="1"/>
  <c r="BB87" i="1" s="1"/>
  <c r="AU89" i="1"/>
  <c r="M32" i="3"/>
  <c r="M30" i="7"/>
  <c r="L108" i="7"/>
  <c r="AU88" i="1"/>
  <c r="M32" i="2"/>
  <c r="M34" i="7"/>
  <c r="AX93" i="1" s="1"/>
  <c r="AV93" i="1" s="1"/>
  <c r="H34" i="7"/>
  <c r="BB93" i="1" s="1"/>
  <c r="AU91" i="1"/>
  <c r="M32" i="5"/>
  <c r="AU90" i="1"/>
  <c r="M32" i="4"/>
  <c r="M30" i="6"/>
  <c r="L107" i="6"/>
  <c r="AX87" i="1" l="1"/>
  <c r="AU92" i="1"/>
  <c r="M32" i="6"/>
  <c r="L40" i="5"/>
  <c r="AG91" i="1"/>
  <c r="AN91" i="1" s="1"/>
  <c r="AG88" i="1"/>
  <c r="L40" i="2"/>
  <c r="AG89" i="1"/>
  <c r="AN89" i="1" s="1"/>
  <c r="L40" i="3"/>
  <c r="AG90" i="1"/>
  <c r="AN90" i="1" s="1"/>
  <c r="L40" i="4"/>
  <c r="AU93" i="1"/>
  <c r="AU87" i="1" s="1"/>
  <c r="M32" i="7"/>
  <c r="AN88" i="1" l="1"/>
  <c r="AG92" i="1"/>
  <c r="AN92" i="1" s="1"/>
  <c r="L40" i="6"/>
  <c r="AG93" i="1"/>
  <c r="AN93" i="1" s="1"/>
  <c r="L40" i="7"/>
  <c r="AV87" i="1"/>
  <c r="AG87" i="1" l="1"/>
  <c r="AK26" i="1" l="1"/>
  <c r="AG99" i="1"/>
  <c r="AG98" i="1"/>
  <c r="AG97" i="1"/>
  <c r="AN87" i="1"/>
  <c r="AG96" i="1"/>
  <c r="AV97" i="1" l="1"/>
  <c r="BY97" i="1" s="1"/>
  <c r="CD97" i="1"/>
  <c r="AN98" i="1"/>
  <c r="AV98" i="1"/>
  <c r="BY98" i="1" s="1"/>
  <c r="CD98" i="1"/>
  <c r="AV96" i="1"/>
  <c r="BY96" i="1" s="1"/>
  <c r="AG95" i="1"/>
  <c r="AN96" i="1"/>
  <c r="CD96" i="1"/>
  <c r="AV99" i="1"/>
  <c r="BY99" i="1" s="1"/>
  <c r="CD99" i="1"/>
  <c r="AK29" i="1" l="1"/>
  <c r="AK31" i="1" s="1"/>
  <c r="AG101" i="1"/>
  <c r="AK33" i="1"/>
  <c r="W33" i="1"/>
  <c r="AN97" i="1"/>
  <c r="AN95" i="1" s="1"/>
  <c r="AN101" i="1" s="1"/>
  <c r="AN99" i="1"/>
  <c r="AK39" i="1" l="1"/>
</calcChain>
</file>

<file path=xl/sharedStrings.xml><?xml version="1.0" encoding="utf-8"?>
<sst xmlns="http://schemas.openxmlformats.org/spreadsheetml/2006/main" count="5609" uniqueCount="757">
  <si>
    <t>2012</t>
  </si>
  <si>
    <t>List obsahuje:</t>
  </si>
  <si>
    <t>1) Souhrnný list stavby</t>
  </si>
  <si>
    <t>2) Rekapitulace objektů</t>
  </si>
  <si>
    <t>2.0</t>
  </si>
  <si>
    <t>ZAMOK</t>
  </si>
  <si>
    <t>False</t>
  </si>
  <si>
    <t>True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</si>
  <si>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</si>
  <si>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</si>
  <si>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</si>
  <si>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</si>
  <si>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</si>
  <si>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</si>
  <si>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</si>
  <si>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</si>
  <si>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</si>
  <si>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</si>
  <si>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VOSZ-SZS_VSTUPY_A-K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</si>
  <si>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</si>
  <si>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</si>
  <si>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ZABEZPEČENÍ HLAVNÍHO VSTUPU Z ALŠOVA NÁBŘEŽÍ A VSTUPU KŘÍŽOVNICKÉ ULICE</t>
  </si>
  <si>
    <t>0,1</t>
  </si>
  <si>
    <t>JKSO:</t>
  </si>
  <si>
    <t/>
  </si>
  <si>
    <t>CC-CZ:</t>
  </si>
  <si>
    <t>1</t>
  </si>
  <si>
    <t>Místo:</t>
  </si>
  <si>
    <t>Alšovo nábřeží 6</t>
  </si>
  <si>
    <t>Datum:</t>
  </si>
  <si>
    <t>3.5.2017</t>
  </si>
  <si>
    <t>10</t>
  </si>
  <si>
    <t>100</t>
  </si>
  <si>
    <t>Objednatel:</t>
  </si>
  <si>
    <t>IČ:</t>
  </si>
  <si>
    <t xml:space="preserve"> </t>
  </si>
  <si>
    <t>DIČ:</t>
  </si>
  <si>
    <t>Zhotovitel:</t>
  </si>
  <si>
    <t>Vyplň údaj</t>
  </si>
  <si>
    <t>Projektant:</t>
  </si>
  <si>
    <t>Zpracovatel:</t>
  </si>
  <si>
    <t>71110852</t>
  </si>
  <si>
    <t>Martin Frühauf</t>
  </si>
  <si>
    <t>CZ6803202153</t>
  </si>
  <si>
    <t>Poznámka:</t>
  </si>
  <si>
    <t xml:space="preserve">zabezpečení vstupů a souvisejících systémů slaboproudých instalací pro vstupy do objektu z Alšova nábřeží a Křižovnické ulice_x000D_
Veškeré názvy které se objevují v dokumentaci vyjadřují minimální standard výrobku nebo zařízení požadovaného pro osazení v instalaci_x000D_
Veškeré délky ve výkazu materiálů jsou odečteny z výkresové dokumentce, jejich skutečnost je nutné ověřit_x000D_
Nabídka neobsahuje malbu_x000D_
Instalace softwarů bude provedena do stávajícího serverového zařízení </t>
  </si>
  <si>
    <t>Náklady z rozpočtů</t>
  </si>
  <si>
    <t>Materiál</t>
  </si>
  <si>
    <t>Montáž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</si>
  <si>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</si>
  <si>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</si>
  <si>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</si>
  <si>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</si>
  <si>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</si>
  <si>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</si>
  <si>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</si>
  <si>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</si>
  <si>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</si>
  <si>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</si>
  <si>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</si>
  <si>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</si>
  <si>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</si>
  <si>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</si>
  <si>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</si>
  <si>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</si>
  <si>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</si>
  <si>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</si>
  <si>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</si>
  <si>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</si>
  <si>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</si>
  <si>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</si>
  <si>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</si>
  <si>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</si>
  <si>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</si>
  <si>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</si>
  <si>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</si>
  <si>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</si>
  <si>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</si>
  <si>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</si>
  <si>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</si>
  <si>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</si>
  <si>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</si>
  <si>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</si>
  <si>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</si>
  <si>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</si>
  <si>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</si>
  <si>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</si>
  <si>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</si>
  <si>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</si>
  <si>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</si>
  <si>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</si>
  <si>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</si>
  <si>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{9bc77eba-8440-403d-96fb-2edb966112d5}</t>
  </si>
  <si>
    <t>{00000000-0000-0000-0000-000000000000}</t>
  </si>
  <si>
    <t>/</t>
  </si>
  <si>
    <t>VOSZ-SZS_STRAVOVANI</t>
  </si>
  <si>
    <t>ZABEZPEČNÍ HLAVNÍCH VSTUPŮ, STRAVOVACÍ SYSTÉM</t>
  </si>
  <si>
    <t>{214ee2d8-cab7-4fc4-8ddd-b6a5994f4699}</t>
  </si>
  <si>
    <t>VOSZ-SZS_VSTUP_ACS_A</t>
  </si>
  <si>
    <t>ZABEZPEČENÍ HLAVNÍHO VSTUPU Z ALŠOVA NÁBŘEŽÍ</t>
  </si>
  <si>
    <t>{02247e44-dbd4-47d9-975d-9e506b44347e}</t>
  </si>
  <si>
    <t>VOSZ-SZS_VSTUP_ACS_K</t>
  </si>
  <si>
    <t>ZABEZPEČENÍ HLAVNÍHO VSTUPU Z KŘÍŽOVNICKÉ ULICE</t>
  </si>
  <si>
    <t>{8c40bf5e-d977-4474-96e7-3831cdef42e7}</t>
  </si>
  <si>
    <t>VOSZ-SZS_VSTUP_TABLA</t>
  </si>
  <si>
    <t>ZABEZPEČENÍ HLAVNÍCH VSTUPŮ,AUDIO TABLA K Pbú A KAMERA, KŘÍŽOVNICKÁ</t>
  </si>
  <si>
    <t>{63550446-f600-4ee7-8154-8d6e6a51a57b}</t>
  </si>
  <si>
    <t>VOSZ-SZS_VSTUP_CCTVA</t>
  </si>
  <si>
    <t>{e1b81166-e2f1-4bc8-991a-71bc2ba06427}</t>
  </si>
  <si>
    <t>VOSZ-SZS_VSTUP_CCTVK</t>
  </si>
  <si>
    <t>{df1c4f41-6216-481c-a6de-09cd095c926d}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</si>
  <si>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</si>
  <si>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</si>
  <si>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</si>
  <si>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</si>
  <si>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</si>
  <si>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</si>
  <si>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</si>
  <si>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</si>
  <si>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</si>
  <si>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</si>
  <si>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</si>
  <si>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</si>
  <si>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</si>
  <si>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</si>
  <si>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</si>
  <si>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</si>
  <si>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Objekt:</t>
  </si>
  <si>
    <t>VOSZ-SZS_STRAVOVANI - ZABEZPEČNÍ HLAVNÍCH VSTUPŮ, STRAVOVACÍ SYSTÉM</t>
  </si>
  <si>
    <t xml:space="preserve">Veškeré názvy které se objevují v dokumentaci vyjadřují minimální standard výrobku nebo zařízení požadovaného pro osazení v instalaci_x000D_
Veškeré délky ve výkazu materiálů jsou odečteny z výkresové dokumentce, jejich skutečnost je nutné ověřit_x000D_
Nabídka neobsahuje malbu_x000D_
Instalace softwarů bude provedena do stávajícího serverového zařízení </t>
  </si>
  <si>
    <t>Náklady z rozpočtu</t>
  </si>
  <si>
    <t>REKAPITULACE ROZPOČTU</t>
  </si>
  <si>
    <t>Kód - Popis</t>
  </si>
  <si>
    <t>Materiál [CZK]</t>
  </si>
  <si>
    <t>Montáž [CZK]</t>
  </si>
  <si>
    <t>Cena celkem [CZK]</t>
  </si>
  <si>
    <t>1) Náklady z rozpočtu</t>
  </si>
  <si>
    <t>-1</t>
  </si>
  <si>
    <t>PSV - Práce a dodávky PSV</t>
  </si>
  <si>
    <t xml:space="preserve">    743 - Elektromontáže - hrubá montáž</t>
  </si>
  <si>
    <t xml:space="preserve">    744 - Elektromontáže - rozvody vodičů měděných</t>
  </si>
  <si>
    <t xml:space="preserve">    747 - Elektromontáže - kompletace rozvodů</t>
  </si>
  <si>
    <t>M - Práce a dodávky M</t>
  </si>
  <si>
    <t xml:space="preserve">    22-M - Montáže slaboproudých technologických zařízení </t>
  </si>
  <si>
    <t>VRN - Vedlejší rozpočtové náklady</t>
  </si>
  <si>
    <t xml:space="preserve">    VRN1 - Průzkumné, geodetické a projektové práce</t>
  </si>
  <si>
    <t xml:space="preserve">    VRN4 - Inženýrská činnost</t>
  </si>
  <si>
    <t xml:space="preserve">    VRN9 - Ostatní náklady</t>
  </si>
  <si>
    <t>VP -   Vícepráce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</si>
  <si>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</si>
  <si>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</si>
  <si>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</si>
  <si>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</si>
  <si>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</si>
  <si>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</si>
  <si>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</si>
  <si>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</si>
  <si>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</si>
  <si>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</si>
  <si>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</si>
  <si>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</si>
  <si>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</si>
  <si>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</si>
  <si>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</si>
  <si>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 materiál [CZK]</t>
  </si>
  <si>
    <t>J. montáž [CZK]</t>
  </si>
  <si>
    <t>Poznámka</t>
  </si>
  <si>
    <t>J.cena [CZK]</t>
  </si>
  <si>
    <t>Materiál celkem [CZK]</t>
  </si>
  <si>
    <t>Montáž celkem [CZK]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</si>
  <si>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</si>
  <si>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</si>
  <si>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</si>
  <si>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</si>
  <si>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</si>
  <si>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</si>
  <si>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</si>
  <si>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</si>
  <si>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743124113</t>
  </si>
  <si>
    <t>Mtž trubka D 16 mm uložená pevně do ohebných kovových krabic</t>
  </si>
  <si>
    <t>m</t>
  </si>
  <si>
    <t>16</t>
  </si>
  <si>
    <t>486926639</t>
  </si>
  <si>
    <t>M</t>
  </si>
  <si>
    <t>345711520</t>
  </si>
  <si>
    <t>trubka elektroinstalační ohebná Monoflex z PH 1416/1</t>
  </si>
  <si>
    <t>32</t>
  </si>
  <si>
    <t>1862034982</t>
  </si>
  <si>
    <t>EAN 8595057600423</t>
  </si>
  <si>
    <t>P</t>
  </si>
  <si>
    <t>3</t>
  </si>
  <si>
    <t>743124115</t>
  </si>
  <si>
    <t>Mtž trubka D 23 mm uložená pevně do ohebných kovových krabic</t>
  </si>
  <si>
    <t>-422490868</t>
  </si>
  <si>
    <t>4</t>
  </si>
  <si>
    <t>10.152.907</t>
  </si>
  <si>
    <t>Trubka oheb.1425 pr.25 320N MONOFL drát</t>
  </si>
  <si>
    <t>830349678</t>
  </si>
  <si>
    <t>5</t>
  </si>
  <si>
    <t>743312110</t>
  </si>
  <si>
    <t>Montáž lišta a kanálek vkládací šířky do 20 mm s víčkem</t>
  </si>
  <si>
    <t>1472239745</t>
  </si>
  <si>
    <t>6</t>
  </si>
  <si>
    <t>10.029.034</t>
  </si>
  <si>
    <t>Lišta LHD 20x20 HF vkládací bezh.bílá 2m</t>
  </si>
  <si>
    <t>-1531795471</t>
  </si>
  <si>
    <t>7</t>
  </si>
  <si>
    <t>743312120</t>
  </si>
  <si>
    <t>Montáž lišta a kanálek vkládací šířky do 40 mm s víčkem</t>
  </si>
  <si>
    <t>-802489377</t>
  </si>
  <si>
    <t>8</t>
  </si>
  <si>
    <t>10.028.099</t>
  </si>
  <si>
    <t>Lišta LHD 40x40 HF vkládací bezh.bílá 2m</t>
  </si>
  <si>
    <t>-920178845</t>
  </si>
  <si>
    <t>9</t>
  </si>
  <si>
    <t>744411120</t>
  </si>
  <si>
    <t>Montáž kabel Cu sk.1 do 1 kV do 0,20 kg pod omítku stěn</t>
  </si>
  <si>
    <t>-1793081420</t>
  </si>
  <si>
    <t>341110300</t>
  </si>
  <si>
    <t>kabel silový s Cu jádrem CYKY 3x1,5 mm2</t>
  </si>
  <si>
    <t>1685490473</t>
  </si>
  <si>
    <t>obsah kovu [kg/m], Cu =0,044, Al =0</t>
  </si>
  <si>
    <t>11</t>
  </si>
  <si>
    <t>1203574</t>
  </si>
  <si>
    <t>KABEL  H07RN-F 2x1,5</t>
  </si>
  <si>
    <t>1453027082</t>
  </si>
  <si>
    <t xml:space="preserve"> H07RN-F 2X1,5</t>
  </si>
  <si>
    <t>12</t>
  </si>
  <si>
    <t>747161020</t>
  </si>
  <si>
    <t>Montáž zásuvka (polo)zapuštěná bezšroubové připojení 2P+PE dvojí zapojení - průběžná</t>
  </si>
  <si>
    <t>kus</t>
  </si>
  <si>
    <t>670844204</t>
  </si>
  <si>
    <t>13</t>
  </si>
  <si>
    <t>1213329</t>
  </si>
  <si>
    <t>ZASUVKA KOMPLET 5518-2069 B</t>
  </si>
  <si>
    <t>KS</t>
  </si>
  <si>
    <t>-346367354</t>
  </si>
  <si>
    <t>14</t>
  </si>
  <si>
    <t>220280206R</t>
  </si>
  <si>
    <t>Montáž kabely bytové uložené v trubkách nebo lištách SEKU, SYKY, UTP, FTP do D 7 mm</t>
  </si>
  <si>
    <t>64</t>
  </si>
  <si>
    <t>-133910111</t>
  </si>
  <si>
    <t>1196578</t>
  </si>
  <si>
    <t>KABEL UTP CAT.5E PVC SEDY</t>
  </si>
  <si>
    <t>256</t>
  </si>
  <si>
    <t>781654965</t>
  </si>
  <si>
    <t>1231903</t>
  </si>
  <si>
    <t>KABEL FTP CAT. 5E</t>
  </si>
  <si>
    <t>-1683734932</t>
  </si>
  <si>
    <t>17</t>
  </si>
  <si>
    <t>220320122R</t>
  </si>
  <si>
    <t>Implementace a nastavení licenčních souborů</t>
  </si>
  <si>
    <t>hod</t>
  </si>
  <si>
    <t>-1836876999</t>
  </si>
  <si>
    <t>18</t>
  </si>
  <si>
    <t>1344755R</t>
  </si>
  <si>
    <t>SW CardPay - základní modul objednávkového systému</t>
  </si>
  <si>
    <t>1360812334</t>
  </si>
  <si>
    <t>refernční materiál
SW Cardpay
SW CardPay - základní modul objednávkového systému</t>
  </si>
  <si>
    <t>19</t>
  </si>
  <si>
    <t>1344741R</t>
  </si>
  <si>
    <t>SW CardPay - webová aplikace pro přístup do systému</t>
  </si>
  <si>
    <t>1808690785</t>
  </si>
  <si>
    <t>refernční materiál
SW Cardpay
SW CardPay - webová aplikace pro přístup do systému</t>
  </si>
  <si>
    <t>20</t>
  </si>
  <si>
    <t>1344743R</t>
  </si>
  <si>
    <t>SW - účty a dotace - objednávkový systém</t>
  </si>
  <si>
    <t>909236180</t>
  </si>
  <si>
    <t>refernční materiál
SW Cardpay
SW - účty a dotace - objednávkový systém</t>
  </si>
  <si>
    <t>220330001R</t>
  </si>
  <si>
    <t>Montáž systému stravování</t>
  </si>
  <si>
    <t>728230623</t>
  </si>
  <si>
    <t>22</t>
  </si>
  <si>
    <t>1342215R</t>
  </si>
  <si>
    <t>Univerzální objednávkový a výdejový terminá</t>
  </si>
  <si>
    <t>2098347292</t>
  </si>
  <si>
    <t>refernční materiál
REA - INFO
1x Univerzální objednávkový a 1x výdejový terminál REA TOUCH / Eth</t>
  </si>
  <si>
    <t>23</t>
  </si>
  <si>
    <t>1342216R</t>
  </si>
  <si>
    <t>dlouhodobé objednávání, vkládání a výběr stravy</t>
  </si>
  <si>
    <t>-926208425</t>
  </si>
  <si>
    <t>refernční materiál
Touch screen terminál
ALL IN ONE PC pro dlouhodobé objednávání, vkládání a výběr stravy z burzy; kontroly strávnického účtu</t>
  </si>
  <si>
    <t>24</t>
  </si>
  <si>
    <t>1342221R</t>
  </si>
  <si>
    <t>Externí snímací hlava</t>
  </si>
  <si>
    <t>564666060</t>
  </si>
  <si>
    <t>refernční materiál
H-PRO
Externí snímací hlava</t>
  </si>
  <si>
    <t>25</t>
  </si>
  <si>
    <t>1342222R</t>
  </si>
  <si>
    <t>Podložka pod hlavu L PRO</t>
  </si>
  <si>
    <t>883488863</t>
  </si>
  <si>
    <t>refernční materiál
PAD PRO
Podložka pod hlavu L PRO</t>
  </si>
  <si>
    <t>26</t>
  </si>
  <si>
    <t>1342227R</t>
  </si>
  <si>
    <t>Zobrazovací display pro výdej stravy</t>
  </si>
  <si>
    <t>-718490836</t>
  </si>
  <si>
    <t>refernční materiál
Zobrazovací display pro výdej stravy</t>
  </si>
  <si>
    <t>27</t>
  </si>
  <si>
    <t>1342228R</t>
  </si>
  <si>
    <t>Nerezový držák pro DISP I</t>
  </si>
  <si>
    <t>1842217625</t>
  </si>
  <si>
    <t>refernční materiál
Nerezový držák pro DISP I</t>
  </si>
  <si>
    <t>28</t>
  </si>
  <si>
    <t>1342229R</t>
  </si>
  <si>
    <t>Potvrzovací pedál / pro výdejnu</t>
  </si>
  <si>
    <t>-1173293237</t>
  </si>
  <si>
    <t>refernční materiál
Potvrzovací pedál / pro výdejnu</t>
  </si>
  <si>
    <t>29</t>
  </si>
  <si>
    <t>1342710R</t>
  </si>
  <si>
    <t>Personifikační snímač</t>
  </si>
  <si>
    <t>2136891533</t>
  </si>
  <si>
    <t>refernční materiál
ENCO
Personifikační snímač, sloužící pro načítání čipů a vkládání hotovosti na účet strávníka - ID karet do systému; připojení k PC u vedoucí jídelny</t>
  </si>
  <si>
    <t>30</t>
  </si>
  <si>
    <t>220322006R</t>
  </si>
  <si>
    <t>Montáž posilovacího zdroje</t>
  </si>
  <si>
    <t>628614089</t>
  </si>
  <si>
    <t>Posilovací zdroj v krytu</t>
  </si>
  <si>
    <t>31</t>
  </si>
  <si>
    <t>1231029R</t>
  </si>
  <si>
    <t>Napájecí zdroj 12V/3A</t>
  </si>
  <si>
    <t>2018004042</t>
  </si>
  <si>
    <t>refernční materiál
AWZ333
napájecí zdroj 12 V 3 A, 250x350x110mm., možnost aku 18Ah</t>
  </si>
  <si>
    <t>220322016R</t>
  </si>
  <si>
    <t>Montáž akumlátoru</t>
  </si>
  <si>
    <t>-2064824425</t>
  </si>
  <si>
    <t>33</t>
  </si>
  <si>
    <t>1145225</t>
  </si>
  <si>
    <t>Akumulátor 12V/18Ah</t>
  </si>
  <si>
    <t>375170758</t>
  </si>
  <si>
    <t>34</t>
  </si>
  <si>
    <t>220450002</t>
  </si>
  <si>
    <t>Montáž switche</t>
  </si>
  <si>
    <t>-378726708</t>
  </si>
  <si>
    <t>35</t>
  </si>
  <si>
    <t>1202655R</t>
  </si>
  <si>
    <t>8-port switch, 7x PoE+1 bez PoE</t>
  </si>
  <si>
    <t>720918938</t>
  </si>
  <si>
    <t>4-port switch
 spojovací materiál
 propojovací krabice
Switch s PoE pro IP kamery, přístupové systémy atd. Kompaktní provedení a Plug and Play instalací.
Gigabit switch, 4 porty PoE celkem 31W+1 port bez PoE; přenosová kapacita 10Gbps
Počet portů 1 Gbps RJ45	 5
Management	 ne
PoE	 Ano, max. 31 Watů celkově, na 4 portech
Rozměry - šířka	 141 mm
Rozměry - výška	 35 mm
Rozměry - hloubka	 95 mm
Typ zdroje	 interní
Napájení	 230 Vstř</t>
  </si>
  <si>
    <t>36</t>
  </si>
  <si>
    <t>220490845</t>
  </si>
  <si>
    <t>Montáž portu strukturované kabeláže</t>
  </si>
  <si>
    <t>773136410</t>
  </si>
  <si>
    <t>37</t>
  </si>
  <si>
    <t>220490846</t>
  </si>
  <si>
    <t>Měření 1 portu strukturované kabeláže</t>
  </si>
  <si>
    <t>818789518</t>
  </si>
  <si>
    <t>38</t>
  </si>
  <si>
    <t>013244000</t>
  </si>
  <si>
    <t>Dokumentace - výrobní dukumentace pro provádění stavby</t>
  </si>
  <si>
    <t>1024</t>
  </si>
  <si>
    <t>-13928205</t>
  </si>
  <si>
    <t>39</t>
  </si>
  <si>
    <t>013254000</t>
  </si>
  <si>
    <t>Dokumentace skutečného provedení stavby</t>
  </si>
  <si>
    <t>2031023639</t>
  </si>
  <si>
    <t>40</t>
  </si>
  <si>
    <t>043103000</t>
  </si>
  <si>
    <t>Zkoušky a zaškolení obsluhy</t>
  </si>
  <si>
    <t>-1312335648</t>
  </si>
  <si>
    <t>Odzkoušení a oživení ACS</t>
  </si>
  <si>
    <t>41</t>
  </si>
  <si>
    <t>044002000</t>
  </si>
  <si>
    <t>Revize</t>
  </si>
  <si>
    <t>-1763378823</t>
  </si>
  <si>
    <t>42</t>
  </si>
  <si>
    <t>345626900R</t>
  </si>
  <si>
    <t>připojovací a propojovací materiál</t>
  </si>
  <si>
    <t>1197683996</t>
  </si>
  <si>
    <t>materiál včerně montáže
svorkovnice, kabelové zdrhovadla, izolace, hmoždiny, šrouby apod.</t>
  </si>
  <si>
    <t>43</t>
  </si>
  <si>
    <t>345626910R</t>
  </si>
  <si>
    <t>kotvící materiál</t>
  </si>
  <si>
    <t>726419757</t>
  </si>
  <si>
    <t>materiál včerně montáže
materiál nezbytný k propojení elektroinstalace věže s elektroinstalací výsta mimo specifikaci</t>
  </si>
  <si>
    <t>VP - Vícepráce</t>
  </si>
  <si>
    <t>PN</t>
  </si>
  <si>
    <t>VOSZ-SZS_VSTUP_ACS_A - ZABEZPEČENÍ HLAVNÍHO VSTUPU Z ALŠOVA NÁBŘEŽÍ</t>
  </si>
  <si>
    <t>-856347824</t>
  </si>
  <si>
    <t>898054477</t>
  </si>
  <si>
    <t>123215443</t>
  </si>
  <si>
    <t>-489082155</t>
  </si>
  <si>
    <t>-1495232618</t>
  </si>
  <si>
    <t>1009482874</t>
  </si>
  <si>
    <t>-2098486346</t>
  </si>
  <si>
    <t>964177134</t>
  </si>
  <si>
    <t>744431100</t>
  </si>
  <si>
    <t>Montáž kabel Cu sk.1 do 1 kV do 0,40 kg uložený volně</t>
  </si>
  <si>
    <t>-1300946579</t>
  </si>
  <si>
    <t>1460393129</t>
  </si>
  <si>
    <t>624064231</t>
  </si>
  <si>
    <t>747112022R</t>
  </si>
  <si>
    <t>Montáž ovladač (polo)zapuštěný bezšroubové připojení 1/0 -tlačítkový zapínací</t>
  </si>
  <si>
    <t>1885640902</t>
  </si>
  <si>
    <t>345357990R</t>
  </si>
  <si>
    <t>ovladač zapínací tlačítkový 10A, velkoplošný, komplet</t>
  </si>
  <si>
    <t>111931305</t>
  </si>
  <si>
    <t>673901565</t>
  </si>
  <si>
    <t>338739668</t>
  </si>
  <si>
    <t>747512172</t>
  </si>
  <si>
    <t>Montáž elektromagnetického nzámku se zapojením vodičů</t>
  </si>
  <si>
    <t>-816942549</t>
  </si>
  <si>
    <t>382290060R</t>
  </si>
  <si>
    <t>elektromagnetický zámek s nosností 300 kg,</t>
  </si>
  <si>
    <t>1734055314</t>
  </si>
  <si>
    <t>ART 1385 A
elektromagnetický zámek s nosností 300 kg, 
napájení 12-24VDC,
IP 40,
rozměry 190x26x39mm</t>
  </si>
  <si>
    <t>382290065R</t>
  </si>
  <si>
    <t>držák elektromagnetického zámku na 300kg, tvar L</t>
  </si>
  <si>
    <t>236618495</t>
  </si>
  <si>
    <t>ART 300 K STL
držák elektromagnetického zámku na 300kg, tvar L</t>
  </si>
  <si>
    <t>512302391</t>
  </si>
  <si>
    <t>1196579R</t>
  </si>
  <si>
    <t>249421596</t>
  </si>
  <si>
    <t>1834156201</t>
  </si>
  <si>
    <t>220320011R</t>
  </si>
  <si>
    <t>Montáž  systému identifikace</t>
  </si>
  <si>
    <t>1496424776</t>
  </si>
  <si>
    <t>1344201R</t>
  </si>
  <si>
    <t>Identifikační terminál, barevný</t>
  </si>
  <si>
    <t>541606396</t>
  </si>
  <si>
    <t>refernční materiál
REA::Touch
Identifikační terminál, barevný grafický dotykový LED displej, možnost integrace skeneru čárového kódu, napájení 10VDC - 30VDC nebo PoE (možnost integrované RFID čtecí hlavy,ethernet 100MBit, integrace scanneru čárového kódu, maximálně 8 vstupů a výstupů- není součástí ceny)</t>
  </si>
  <si>
    <t>1344211R</t>
  </si>
  <si>
    <t>Identifikační terminál, vstupy/výstupy</t>
  </si>
  <si>
    <t>-44082880</t>
  </si>
  <si>
    <t>refernční materiál
REA-MP
Identifikační terminál, průmyslové provedení, plastová krabice IP55, 
4 vstupy/výstupy, napájení 10VDC - 30VDC nebo PoE</t>
  </si>
  <si>
    <t>220320082R</t>
  </si>
  <si>
    <t>Montáž  čteček karet</t>
  </si>
  <si>
    <t>347572834</t>
  </si>
  <si>
    <t>1344242R</t>
  </si>
  <si>
    <t>čtečka karet Mifare, vnitřní provedení</t>
  </si>
  <si>
    <t>48584193</t>
  </si>
  <si>
    <t>refernční materiál
REA-MF
Interní čtecí hlava 13,56MHz, Mifare, pro REA::TOUCH</t>
  </si>
  <si>
    <t>-1662771649</t>
  </si>
  <si>
    <t>licenční soubor, ETERNET</t>
  </si>
  <si>
    <t>-1026427587</t>
  </si>
  <si>
    <t>refernční materiál
REA-ET
licence rozhraní ETHERNET</t>
  </si>
  <si>
    <t>licenční soubor, rozšíření čtecích hlav</t>
  </si>
  <si>
    <t>-635589435</t>
  </si>
  <si>
    <t>refernční materiál
H2
licence software rozšíření možnosti komunikace
s dalšími dvěmi čtecími hlavami s rozhraním RS485</t>
  </si>
  <si>
    <t>220320161R</t>
  </si>
  <si>
    <t>Programování systémového zařízení ACS</t>
  </si>
  <si>
    <t>1845608378</t>
  </si>
  <si>
    <t>220320913R</t>
  </si>
  <si>
    <t>Montáž zařízení a technologií</t>
  </si>
  <si>
    <t>385451481</t>
  </si>
  <si>
    <t>minimální počet uživatelů 1500</t>
  </si>
  <si>
    <t>1344551R</t>
  </si>
  <si>
    <t>Rozhraní 4vstupy/4výstupy</t>
  </si>
  <si>
    <t>449166338</t>
  </si>
  <si>
    <t>refernční materiál
REA-IO
rozhraní 4 vstupy / 4 výstupy relé</t>
  </si>
  <si>
    <t>1344152R</t>
  </si>
  <si>
    <t>čtecí hlava bez klávesnice, Mifare, TagSys</t>
  </si>
  <si>
    <t>2129937889</t>
  </si>
  <si>
    <t>refernční materiál
H-PRO
čtecí hlava bez klávesnice, 2x LED, čtení do 5 cm, Mifare, TagSys</t>
  </si>
  <si>
    <t>220320916R</t>
  </si>
  <si>
    <t>Montáž  příslušenství čtecích hlav</t>
  </si>
  <si>
    <t>-1410273841</t>
  </si>
  <si>
    <t>1344218R</t>
  </si>
  <si>
    <t>podložka k čtecí hlavě</t>
  </si>
  <si>
    <t>1126227297</t>
  </si>
  <si>
    <t>refernční materiál
PAD-PRO
podložka pod čtecí hlavy H-PRO, určená pro montáž čtecí hlavy.</t>
  </si>
  <si>
    <t>2060034539</t>
  </si>
  <si>
    <t>1231033R</t>
  </si>
  <si>
    <t>POSILOVACI ZDROJ 13,8VDC/5,0A+2,0A</t>
  </si>
  <si>
    <t>-1345255168</t>
  </si>
  <si>
    <t>NZ100W14E
Napájecí zdroj 13,8 VDC / 5,0A+2,0A pro nabíjení záložního akumulátoru 2x17Ah - komplet, kovová schránka, tamper</t>
  </si>
  <si>
    <t>923625956</t>
  </si>
  <si>
    <t>220322015R</t>
  </si>
  <si>
    <t>Montáž - implementace Infos, nastavení</t>
  </si>
  <si>
    <t>1046380091</t>
  </si>
  <si>
    <t>Implementace - Připojení do systému Infos, nastavení SW
Školení zástupců uživatele, zkušební provoz</t>
  </si>
  <si>
    <t>1344654R</t>
  </si>
  <si>
    <t>SW licence Access control</t>
  </si>
  <si>
    <t>-1809074802</t>
  </si>
  <si>
    <t>Access
SW licence Access control</t>
  </si>
  <si>
    <t>594596243</t>
  </si>
  <si>
    <t>AKUMULATOR 12180</t>
  </si>
  <si>
    <t>802499639</t>
  </si>
  <si>
    <t>-727509364</t>
  </si>
  <si>
    <t>44</t>
  </si>
  <si>
    <t>4-port switch, 3x PoE+1 bez PoE</t>
  </si>
  <si>
    <t>246532066</t>
  </si>
  <si>
    <t>45</t>
  </si>
  <si>
    <t>-1340144804</t>
  </si>
  <si>
    <t>46</t>
  </si>
  <si>
    <t>-1446892596</t>
  </si>
  <si>
    <t>47</t>
  </si>
  <si>
    <t>-1642990192</t>
  </si>
  <si>
    <t>48</t>
  </si>
  <si>
    <t>-415786981</t>
  </si>
  <si>
    <t>49</t>
  </si>
  <si>
    <t>Zkoušky bez rozlišení</t>
  </si>
  <si>
    <t>47961790</t>
  </si>
  <si>
    <t>50</t>
  </si>
  <si>
    <t>2099660627</t>
  </si>
  <si>
    <t>51</t>
  </si>
  <si>
    <t>-1338241789</t>
  </si>
  <si>
    <t>svorkovnice, kabelové zdrhovadla, izolace, hmoždiny, šrouby apod.</t>
  </si>
  <si>
    <t>52</t>
  </si>
  <si>
    <t>1795559833</t>
  </si>
  <si>
    <t>materiál nezbytný k propojení elektroinstalace věže s elektroinstalací výsta mimo specifikaci</t>
  </si>
  <si>
    <t>VOSZ-SZS_VSTUP_ACS_K - ZABEZPEČENÍ HLAVNÍHO VSTUPU Z KŘÍŽOVNICKÉ ULICE</t>
  </si>
  <si>
    <t>-791937537</t>
  </si>
  <si>
    <t>305589276</t>
  </si>
  <si>
    <t>-509713557</t>
  </si>
  <si>
    <t>-417195021</t>
  </si>
  <si>
    <t>-1179513516</t>
  </si>
  <si>
    <t>Montáž elektromagnetického zámku</t>
  </si>
  <si>
    <t>1894949541</t>
  </si>
  <si>
    <t>441680737</t>
  </si>
  <si>
    <t>199490656</t>
  </si>
  <si>
    <t>871029274</t>
  </si>
  <si>
    <t>-1674379790</t>
  </si>
  <si>
    <t>-2012915378</t>
  </si>
  <si>
    <t>-1711708104</t>
  </si>
  <si>
    <t>-1299819439</t>
  </si>
  <si>
    <t>-283939325</t>
  </si>
  <si>
    <t>220320151R</t>
  </si>
  <si>
    <t>Zákaznická konfigurace pracovních stanic</t>
  </si>
  <si>
    <t>1855862395</t>
  </si>
  <si>
    <t>-721047601</t>
  </si>
  <si>
    <t>-583494002</t>
  </si>
  <si>
    <t>849496131</t>
  </si>
  <si>
    <t>-101720357</t>
  </si>
  <si>
    <t>Montáž interní čtecí hlavy</t>
  </si>
  <si>
    <t>1494829824</t>
  </si>
  <si>
    <t>Interní čtecí hlava 13,56MHz, Mifare</t>
  </si>
  <si>
    <t>-506590285</t>
  </si>
  <si>
    <t>382983915</t>
  </si>
  <si>
    <t>-1142211186</t>
  </si>
  <si>
    <t>-1420891366</t>
  </si>
  <si>
    <t>1344012R</t>
  </si>
  <si>
    <t>ID zaměstnanecké karty, bílá bez potisku</t>
  </si>
  <si>
    <t>298014487</t>
  </si>
  <si>
    <t>refernční materiál
MIFARE ID
ID zaměstnanecké karty, bílá bez potisku</t>
  </si>
  <si>
    <t>1344651R</t>
  </si>
  <si>
    <t>Administrace uživatelů-základni modul</t>
  </si>
  <si>
    <t>65399381</t>
  </si>
  <si>
    <t>STRUKTURA Administrace uživatelů-základni modul</t>
  </si>
  <si>
    <t>1344653R</t>
  </si>
  <si>
    <t>Správa karet - základní modul</t>
  </si>
  <si>
    <t>-1523049877</t>
  </si>
  <si>
    <t>CARDS - modul
Správa karet - základní modul</t>
  </si>
  <si>
    <t>340505456</t>
  </si>
  <si>
    <t>1344656R</t>
  </si>
  <si>
    <t>Základní modul systému docházky, multilicence pro 1 500 osob</t>
  </si>
  <si>
    <t>894266289</t>
  </si>
  <si>
    <t>PASSPORT
Základní modul systému docházky, multilicence pro 1 500 osob</t>
  </si>
  <si>
    <t>1344606R</t>
  </si>
  <si>
    <t>Denní přehledy přítomnosti, licence na kartu; multilicence pro 1 500 osob</t>
  </si>
  <si>
    <t>1681114477</t>
  </si>
  <si>
    <t>PŘEHLEDY
Denní přehledy přítomnosti, licence na kartu; multilicence pro 1 500 osob</t>
  </si>
  <si>
    <t>1344616R</t>
  </si>
  <si>
    <t>Zobrazení informace o docházce na snímačích; multilicence pro 1 500 osob</t>
  </si>
  <si>
    <t>2000917170</t>
  </si>
  <si>
    <t>INFO
Zobrazení informace o docházce na snímačích; multilicence pro 1 500 osob</t>
  </si>
  <si>
    <t>1344619R</t>
  </si>
  <si>
    <t>Standardní spojovací soubor s informačním sytémem</t>
  </si>
  <si>
    <t>-747857025</t>
  </si>
  <si>
    <t>MZDY
Standardní spojovací soubor s informačním sytémem</t>
  </si>
  <si>
    <t>1344636R</t>
  </si>
  <si>
    <t>licence na instalaci - option</t>
  </si>
  <si>
    <t>-1621647198</t>
  </si>
  <si>
    <t>1344646R</t>
  </si>
  <si>
    <t>prohlížení a editace dat v prostředí intranetu; multilicence pro 1 500 osob</t>
  </si>
  <si>
    <t>-1898888799</t>
  </si>
  <si>
    <t>1572122495</t>
  </si>
  <si>
    <t>-1191267826</t>
  </si>
  <si>
    <t>-1071045437</t>
  </si>
  <si>
    <t>-695438623</t>
  </si>
  <si>
    <t>-788896640</t>
  </si>
  <si>
    <t>53</t>
  </si>
  <si>
    <t>-1595238827</t>
  </si>
  <si>
    <t>54</t>
  </si>
  <si>
    <t>1679166300</t>
  </si>
  <si>
    <t>55</t>
  </si>
  <si>
    <t>-302600938</t>
  </si>
  <si>
    <t>56</t>
  </si>
  <si>
    <t>1125060370</t>
  </si>
  <si>
    <t>57</t>
  </si>
  <si>
    <t>58</t>
  </si>
  <si>
    <t>59</t>
  </si>
  <si>
    <t>Zkoušky a oživení systmu ACS</t>
  </si>
  <si>
    <t>60</t>
  </si>
  <si>
    <t>61</t>
  </si>
  <si>
    <t>62</t>
  </si>
  <si>
    <t>VOSZ-SZS_VSTUP_TABLA - ZABEZPEČENÍ HLAVNÍCH VSTUPŮ,AUDIO TABLA K Pbú A KAMERA, KŘÍŽOVNICKÁ</t>
  </si>
  <si>
    <t>-1747573371</t>
  </si>
  <si>
    <t>-1081874628</t>
  </si>
  <si>
    <t>1288713905</t>
  </si>
  <si>
    <t>172884967</t>
  </si>
  <si>
    <t>743421122R</t>
  </si>
  <si>
    <t>Montáž krabice plastová, na povrch</t>
  </si>
  <si>
    <t>833231467</t>
  </si>
  <si>
    <t>1302874R</t>
  </si>
  <si>
    <t>krabice GW44208</t>
  </si>
  <si>
    <t>ks</t>
  </si>
  <si>
    <t>-1455416189</t>
  </si>
  <si>
    <t>Vodotěsná montážní krabice GW44208
Vnitřní rozměry DxVxH (mm): 240 x 190 x 90
Použitelné otvory: Ø max. 37 mm
Šrouby pro upevnění víka(počet/typ): 4/plastové plombovatelné, použitelné jako pant
Vlastnosti: bezhalogenové
Krytí: IP56
Barva: šedá RAL 7035</t>
  </si>
  <si>
    <t>-1327891602</t>
  </si>
  <si>
    <t>1188260845</t>
  </si>
  <si>
    <t>10.048.927</t>
  </si>
  <si>
    <t>V05VV-F 2x0,75S,B  (CYSY 2Ax0,75)</t>
  </si>
  <si>
    <t>-1550552507</t>
  </si>
  <si>
    <t>747512150R</t>
  </si>
  <si>
    <t>Montáž domácí telefon se zapojením vodičů</t>
  </si>
  <si>
    <t>-702084381</t>
  </si>
  <si>
    <t>Montáž signálních přístrojů se zapojením vodičů akustických elektrických zvonku vodotěsného telefonu k pobočkové lince telefonní ústředny</t>
  </si>
  <si>
    <t>1380215R</t>
  </si>
  <si>
    <t>2N Helios Základní modul, 3x1 tlačítko</t>
  </si>
  <si>
    <t>-1776933595</t>
  </si>
  <si>
    <t>9135130, 
2N Helios Základní modul, 3x1 tlačítko
kompletní zařízení pro montáž na povrch se stříškou</t>
  </si>
  <si>
    <t>1380275R</t>
  </si>
  <si>
    <t>2N Helios, Stříška pro 1 modul</t>
  </si>
  <si>
    <t>886878780</t>
  </si>
  <si>
    <t>9135331E, 
2N Helios, Stříška pro 1 modul</t>
  </si>
  <si>
    <t>1059613816</t>
  </si>
  <si>
    <t>-676830271</t>
  </si>
  <si>
    <t>220731022R</t>
  </si>
  <si>
    <t>Montáž IP kamery v dome krytu</t>
  </si>
  <si>
    <t>1760201838</t>
  </si>
  <si>
    <t>1295868R</t>
  </si>
  <si>
    <t>4 Mpx venkovní kompaktní IP kamera s IR do 30 m</t>
  </si>
  <si>
    <t>-1872801670</t>
  </si>
  <si>
    <t>referenční materiál
DS-2CD2042-I/4
snímací čip: 1/3" Progressive Scan CMOS
komprese H.264 / MJPEG / H.264+
maximální rozlišení: 2688 × 1520 @ 20 fps / 1920 × 1080 @ 30 fps
datový tok: 256 Kbps až 16 Mbps
fixní objektiv: f4mm / F2.0 (úhel záběru: 83°)
citlivost: 0.01 lux @ F1.2 (AGC zapnuto) / 0 lux s IR (den/noc: ICR automaticky)
WDR (120 dB), 3D-DNR, ICR, podpora PoE napájení (Power over Ethernet 802.3af)
maximální dosah IR přísvitu: 30 m
venkovní krytí: IP66
napájení: 12 V DC ± 10% / max 5 W</t>
  </si>
  <si>
    <t>-1682348072</t>
  </si>
  <si>
    <t>-1555108886</t>
  </si>
  <si>
    <t>1918399959</t>
  </si>
  <si>
    <t>1608223194</t>
  </si>
  <si>
    <t>-1822237997</t>
  </si>
  <si>
    <t>VOSZ-SZS_VSTUP_CCTVA - ZABEZPEČENÍ HLAVNÍHO VSTUPU Z ALŠOVA NÁBŘEŽÍ</t>
  </si>
  <si>
    <t>743131111</t>
  </si>
  <si>
    <t>Montáž trubka ochranná do krabic plastová tuhá D do 20 mm uložená pevně</t>
  </si>
  <si>
    <t>1860843656</t>
  </si>
  <si>
    <t>345710720</t>
  </si>
  <si>
    <t>trubka elektroinstalační ohebná LPFLEX z PVC (EN) 2320</t>
  </si>
  <si>
    <t>1244607098</t>
  </si>
  <si>
    <t>EAN 8595057616004</t>
  </si>
  <si>
    <t>220490847R</t>
  </si>
  <si>
    <t>Montáž konektoru pro 1 datový port</t>
  </si>
  <si>
    <t>147320790</t>
  </si>
  <si>
    <t>10.661.688</t>
  </si>
  <si>
    <t>Konektor RJ45 8p8c Cat.5e stín.pro drát</t>
  </si>
  <si>
    <t>1838723451</t>
  </si>
  <si>
    <t>-822305235</t>
  </si>
  <si>
    <t>Vnitřní IP dome kamera s IR přísvitem až 20m</t>
  </si>
  <si>
    <t>-904431221</t>
  </si>
  <si>
    <t>referenční typ kamery
DS-2CD2120-I(2.8mm)
IP dome kamera, TD/N, HD1080p, 2MP, f=2.8mm, DWDR, IR přísvit 30m, IP66</t>
  </si>
  <si>
    <t>220731422R</t>
  </si>
  <si>
    <t>Montáž krabice pro kamery v dome krytu</t>
  </si>
  <si>
    <t>2132236397</t>
  </si>
  <si>
    <t>1295268R</t>
  </si>
  <si>
    <t>instalační krabice pro montáž dome kamer DS-2CD21xx-I</t>
  </si>
  <si>
    <t>491736567</t>
  </si>
  <si>
    <t>DS-1280ZJ-DM18
instalační krabice pro montáž dome kamer DS-2CD21xx-I</t>
  </si>
  <si>
    <t>220732114R</t>
  </si>
  <si>
    <t>Montáž PATCH Kabel, popis štítku</t>
  </si>
  <si>
    <t>1645049475</t>
  </si>
  <si>
    <t>1000339R</t>
  </si>
  <si>
    <t>Patch kabel, s popisovacím štítkem</t>
  </si>
  <si>
    <t>1720592435</t>
  </si>
  <si>
    <t>Patch kabel Essential NEXANS CAT5E UTP PVC 1,5m šedý
štítek, popiska modulu, žlutá</t>
  </si>
  <si>
    <t>220732191R</t>
  </si>
  <si>
    <t>Montáž univerzální zářezové svorkovnice</t>
  </si>
  <si>
    <t>1159745681</t>
  </si>
  <si>
    <t>1000151R</t>
  </si>
  <si>
    <t>Snap-in modul CAT5E s univerzální zářezovou svorkovnicí 110/LSA</t>
  </si>
  <si>
    <t>1757508016</t>
  </si>
  <si>
    <t>N420.416
Snap-in modul CAT5E s univerzální zářezovou svorkovnicí 110/LSA</t>
  </si>
  <si>
    <t>Dokumentace pro provádění stavby</t>
  </si>
  <si>
    <t>…</t>
  </si>
  <si>
    <t>135389728</t>
  </si>
  <si>
    <t>2090921515</t>
  </si>
  <si>
    <t>043002000</t>
  </si>
  <si>
    <t>Zkoušky, měření a ostatní měření CCTV</t>
  </si>
  <si>
    <t>1378502599</t>
  </si>
  <si>
    <t>345626920R</t>
  </si>
  <si>
    <t>Provozní kniha CCTV</t>
  </si>
  <si>
    <t>1380620985</t>
  </si>
  <si>
    <t>kotvící a spojovací materiál</t>
  </si>
  <si>
    <t>1870405385</t>
  </si>
  <si>
    <t>materiál nezbytný k propojení elektroinstalace věže s elektroinstalací výsta mimo specifikaci
svorkovnice, kabelové zdrhovadla, izolace, hmoždiny, šrouby apod.</t>
  </si>
  <si>
    <t>092203000</t>
  </si>
  <si>
    <t>Náklady na zaškolení, sw práce na vnitřním systému</t>
  </si>
  <si>
    <t>-1708710871</t>
  </si>
  <si>
    <t>VOSZ-SZS_VSTUP_CCTVK - ZABEZPEČENÍ HLAVNÍHO VSTUPU Z KŘÍŽOVNICKÉ ULICE</t>
  </si>
  <si>
    <t>1653745029</t>
  </si>
  <si>
    <t>1423773142</t>
  </si>
  <si>
    <t>-827596089</t>
  </si>
  <si>
    <t>-41152220</t>
  </si>
  <si>
    <t>-1197339779</t>
  </si>
  <si>
    <t>2105541653</t>
  </si>
  <si>
    <t>220081142R</t>
  </si>
  <si>
    <t>vyhotoveníl protipožárních ucpávek</t>
  </si>
  <si>
    <t>829121919</t>
  </si>
  <si>
    <t>1391790</t>
  </si>
  <si>
    <t>Protipožární pěna CFS-F FX, 325ml</t>
  </si>
  <si>
    <t>1693583686</t>
  </si>
  <si>
    <t>KABEL BELDEN 1583E UTP CAT.5E PVC SEDY</t>
  </si>
  <si>
    <t>220450002R</t>
  </si>
  <si>
    <t>1802608570</t>
  </si>
  <si>
    <t>10.105.125R</t>
  </si>
  <si>
    <t xml:space="preserve">SWITCH-8, 10/100, PoE, </t>
  </si>
  <si>
    <t>1422439994</t>
  </si>
  <si>
    <t>10.707.421R</t>
  </si>
  <si>
    <t>Záložní zdroj 1500VA</t>
  </si>
  <si>
    <t>793427464</t>
  </si>
  <si>
    <t>220450007</t>
  </si>
  <si>
    <t>Montáž datové skříně rack</t>
  </si>
  <si>
    <t>-1328146513</t>
  </si>
  <si>
    <t>10.652.242R</t>
  </si>
  <si>
    <t>19' rozvaděč jednodílný 12U/600mm odnímatelné boční kryty</t>
  </si>
  <si>
    <t>-740421133</t>
  </si>
  <si>
    <t>refernční materiál
RUA-12-AS6-CAX-A1
19' rozvaděč jednodílný 12U/600mm odnímatelné boční kryty</t>
  </si>
  <si>
    <t>10.053.096R</t>
  </si>
  <si>
    <t>Ventilátor - sada</t>
  </si>
  <si>
    <t>-738833410</t>
  </si>
  <si>
    <t>referenční materiál
RAX-CH-X07-X9
ventilátor - sada pro montáž do rozvaděče</t>
  </si>
  <si>
    <t>1240022R</t>
  </si>
  <si>
    <t xml:space="preserve">"19"" POLICKA PERFOROVANA 2U/450 </t>
  </si>
  <si>
    <t>-167378445</t>
  </si>
  <si>
    <t>refernční materiál
HD 45
ukládací polička 450mm, 2U</t>
  </si>
  <si>
    <t>1246001R</t>
  </si>
  <si>
    <t>"19"" ROZVODNY PANEL 5X230V, 2U, S PR.O</t>
  </si>
  <si>
    <t>-1365698377</t>
  </si>
  <si>
    <t>refernční materiál
AX 230
rozvodný panel 5x230VAC, přepěťové ochrany, 2U</t>
  </si>
  <si>
    <t>Vnitřní IP dome kamera s IR přísvitem až 30m</t>
  </si>
  <si>
    <t>referenční materiál
DS-2CD2120-I(2.8mm)
IP dome kamera, TD/N, HD1080p, 2MP, f=2.8mm, DWDR, IR přísvit 30m, IP66</t>
  </si>
  <si>
    <t>220731025R</t>
  </si>
  <si>
    <t>Montáž IP kamery nástěnné</t>
  </si>
  <si>
    <t>516641943</t>
  </si>
  <si>
    <t>1295891R</t>
  </si>
  <si>
    <t>Vnitřní IP kamera s IR přísvitem až 30m</t>
  </si>
  <si>
    <t>-734765878</t>
  </si>
  <si>
    <t>referenční materiál
DS-2CD2620F-I
IP bullet kamera, TD/N, HD 1080p, 2MP, f=2.8-12mm, DWDR, IR přísvit 30m, IP66
DS-1260ZJ - propojovací box pro bullet kamery</t>
  </si>
  <si>
    <t>220731091R</t>
  </si>
  <si>
    <t>Montáž monitoru, záznamového zařízení</t>
  </si>
  <si>
    <t>1124007040</t>
  </si>
  <si>
    <t>1000897R</t>
  </si>
  <si>
    <t>NVR pro 16 IP kamery, až 5MP, HDMI, I/O, Audio, bez HDD</t>
  </si>
  <si>
    <t>608897238</t>
  </si>
  <si>
    <t>referenční materiál
DS-7716NI-E4/16P
Výkonný síťový videorekordér (NVR) pro záznam až 16 IP kamer. Záznamová rychlost až 100Mbps s podporou kamer s rozlišením až 5MP. Rekordér má integrovaný switch a je vybaven 16x PoE vstupy pro IP kamery. K NVR lze připojit monitor přes VGA nebo HDMI výstup. Do NVR lze nainstalovat 4x HDD s kapacitou až 4x 4TB. Otevřená platforma s podporou kamer i jiných výrobců na platformě ONVIF.</t>
  </si>
  <si>
    <t>220731191R</t>
  </si>
  <si>
    <t>Montáž HDD</t>
  </si>
  <si>
    <t>-2073171435</t>
  </si>
  <si>
    <t>1000888R</t>
  </si>
  <si>
    <t>Přídavný HDD k rekordérům, 3TB</t>
  </si>
  <si>
    <t>-1056410560</t>
  </si>
  <si>
    <t>HDD 3,5/2000
3,5" pevný disk PURPLE, 3TB</t>
  </si>
  <si>
    <t>220732544R</t>
  </si>
  <si>
    <t>Montáž patch panel, prázdný</t>
  </si>
  <si>
    <t>-107062077</t>
  </si>
  <si>
    <t>1000511R</t>
  </si>
  <si>
    <t>Patch panel modulární 24xSnap-In 1U výsuvný s vyvazováním prázdný</t>
  </si>
  <si>
    <t>-2065728945</t>
  </si>
  <si>
    <t>refernční materiál
N521.663
Patch panel modulární 24xSnap-In 1U výsuvný s vyvazováním prázdný</t>
  </si>
  <si>
    <t>Odzkoušení a oživení systému CCTV
Práce technika - softwarové práce - zaškolení obsluhy</t>
  </si>
  <si>
    <t>1213012147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</si>
</sst>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i/>
      <sz val="7"/>
      <color rgb="FF969696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8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Border="1" applyProtection="1"/>
    <xf numFmtId="0" fontId="15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5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Protection="1"/>
    <xf numFmtId="0" fontId="17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0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0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5" xfId="0" applyFont="1" applyBorder="1" applyAlignment="1" applyProtection="1">
      <alignment vertical="center"/>
    </xf>
    <xf numFmtId="0" fontId="0" fillId="6" borderId="9" xfId="0" applyFont="1" applyFill="1" applyBorder="1" applyAlignment="1" applyProtection="1">
      <alignment vertical="center"/>
    </xf>
    <xf numFmtId="0" fontId="15" fillId="0" borderId="22" xfId="0" applyFont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 vertical="center" wrapText="1"/>
    </xf>
    <xf numFmtId="0" fontId="15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vertical="center"/>
    </xf>
    <xf numFmtId="4" fontId="14" fillId="0" borderId="14" xfId="0" applyNumberFormat="1" applyFont="1" applyBorder="1" applyAlignment="1" applyProtection="1">
      <alignment horizontal="right" vertical="center"/>
    </xf>
    <xf numFmtId="4" fontId="14" fillId="0" borderId="0" xfId="0" applyNumberFormat="1" applyFont="1" applyBorder="1" applyAlignment="1" applyProtection="1">
      <alignment horizontal="right"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4" fontId="22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8" fillId="0" borderId="16" xfId="0" applyNumberFormat="1" applyFont="1" applyBorder="1" applyAlignment="1" applyProtection="1">
      <alignment vertical="center"/>
    </xf>
    <xf numFmtId="4" fontId="28" fillId="0" borderId="17" xfId="0" applyNumberFormat="1" applyFont="1" applyBorder="1" applyAlignment="1" applyProtection="1">
      <alignment vertical="center"/>
    </xf>
    <xf numFmtId="166" fontId="28" fillId="0" borderId="17" xfId="0" applyNumberFormat="1" applyFont="1" applyBorder="1" applyAlignment="1" applyProtection="1">
      <alignment vertical="center"/>
    </xf>
    <xf numFmtId="4" fontId="28" fillId="0" borderId="1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 applyProtection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4" fontId="20" fillId="0" borderId="18" xfId="0" applyNumberFormat="1" applyFont="1" applyBorder="1" applyAlignment="1" applyProtection="1">
      <alignment vertical="center"/>
    </xf>
    <xf numFmtId="0" fontId="23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0" fontId="0" fillId="2" borderId="0" xfId="0" applyFill="1" applyProtection="1"/>
    <xf numFmtId="0" fontId="9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4" fontId="1" fillId="0" borderId="0" xfId="0" applyNumberFormat="1" applyFont="1" applyBorder="1" applyAlignment="1" applyProtection="1">
      <alignment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29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5" fillId="0" borderId="2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0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0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4" fontId="32" fillId="0" borderId="12" xfId="0" applyNumberFormat="1" applyFont="1" applyBorder="1" applyAlignment="1" applyProtection="1"/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4" fontId="7" fillId="0" borderId="0" xfId="0" applyNumberFormat="1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0" fontId="34" fillId="0" borderId="25" xfId="0" applyFont="1" applyBorder="1" applyAlignment="1" applyProtection="1">
      <alignment horizontal="center" vertical="center"/>
    </xf>
    <xf numFmtId="49" fontId="34" fillId="0" borderId="25" xfId="0" applyNumberFormat="1" applyFont="1" applyBorder="1" applyAlignment="1" applyProtection="1">
      <alignment horizontal="left" vertical="center" wrapText="1"/>
    </xf>
    <xf numFmtId="0" fontId="34" fillId="0" borderId="25" xfId="0" applyFont="1" applyBorder="1" applyAlignment="1" applyProtection="1">
      <alignment horizontal="center" vertical="center" wrapText="1"/>
    </xf>
    <xf numFmtId="167" fontId="34" fillId="0" borderId="25" xfId="0" applyNumberFormat="1" applyFont="1" applyBorder="1" applyAlignment="1" applyProtection="1">
      <alignment vertical="center"/>
    </xf>
    <xf numFmtId="4" fontId="34" fillId="4" borderId="25" xfId="0" applyNumberFormat="1" applyFont="1" applyFill="1" applyBorder="1" applyAlignment="1" applyProtection="1">
      <alignment vertical="center"/>
      <protection locked="0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167" fontId="1" fillId="0" borderId="0" xfId="0" applyNumberFormat="1" applyFont="1" applyBorder="1" applyAlignment="1" applyProtection="1">
      <alignment vertical="center"/>
    </xf>
    <xf numFmtId="4" fontId="1" fillId="0" borderId="17" xfId="0" applyNumberFormat="1" applyFont="1" applyBorder="1" applyAlignment="1" applyProtection="1">
      <alignment vertical="center"/>
    </xf>
    <xf numFmtId="167" fontId="1" fillId="0" borderId="17" xfId="0" applyNumberFormat="1" applyFont="1" applyBorder="1" applyAlignment="1" applyProtection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9" fillId="0" borderId="0" xfId="0" applyNumberFormat="1" applyFont="1" applyBorder="1" applyAlignment="1" applyProtection="1">
      <alignment vertical="center"/>
    </xf>
    <xf numFmtId="4" fontId="15" fillId="0" borderId="0" xfId="0" applyNumberFormat="1" applyFont="1" applyBorder="1" applyAlignment="1" applyProtection="1">
      <alignment vertical="center"/>
    </xf>
    <xf numFmtId="4" fontId="18" fillId="0" borderId="7" xfId="0" applyNumberFormat="1" applyFont="1" applyBorder="1" applyAlignment="1" applyProtection="1">
      <alignment vertical="center"/>
    </xf>
    <xf numFmtId="0" fontId="0" fillId="0" borderId="7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4" fontId="27" fillId="0" borderId="0" xfId="0" applyNumberFormat="1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 wrapText="1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4" fontId="23" fillId="0" borderId="0" xfId="0" applyNumberFormat="1" applyFont="1" applyBorder="1" applyAlignment="1" applyProtection="1">
      <alignment horizontal="right" vertical="center"/>
    </xf>
    <xf numFmtId="4" fontId="23" fillId="0" borderId="0" xfId="0" applyNumberFormat="1" applyFont="1" applyBorder="1" applyAlignment="1" applyProtection="1">
      <alignment vertical="center"/>
    </xf>
    <xf numFmtId="4" fontId="23" fillId="6" borderId="0" xfId="0" applyNumberFormat="1" applyFont="1" applyFill="1" applyBorder="1" applyAlignment="1" applyProtection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15" fillId="0" borderId="0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  <xf numFmtId="4" fontId="18" fillId="0" borderId="0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left" vertical="center"/>
    </xf>
    <xf numFmtId="4" fontId="30" fillId="0" borderId="0" xfId="0" applyNumberFormat="1" applyFont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4" fontId="5" fillId="0" borderId="0" xfId="0" applyNumberFormat="1" applyFont="1" applyBorder="1" applyAlignment="1" applyProtection="1"/>
    <xf numFmtId="4" fontId="31" fillId="0" borderId="0" xfId="0" applyNumberFormat="1" applyFont="1" applyBorder="1" applyAlignment="1" applyProtection="1">
      <alignment vertical="center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</xf>
    <xf numFmtId="4" fontId="0" fillId="0" borderId="25" xfId="0" applyNumberFormat="1" applyFont="1" applyBorder="1" applyAlignment="1" applyProtection="1">
      <alignment vertical="center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4" borderId="25" xfId="0" applyNumberFormat="1" applyFont="1" applyFill="1" applyBorder="1" applyAlignment="1" applyProtection="1">
      <alignment vertical="center"/>
    </xf>
    <xf numFmtId="0" fontId="34" fillId="0" borderId="25" xfId="0" applyFont="1" applyBorder="1" applyAlignment="1" applyProtection="1">
      <alignment horizontal="left" vertical="center" wrapText="1"/>
    </xf>
    <xf numFmtId="0" fontId="34" fillId="0" borderId="25" xfId="0" applyFont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35" fillId="0" borderId="12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</xf>
    <xf numFmtId="4" fontId="23" fillId="0" borderId="12" xfId="0" applyNumberFormat="1" applyFont="1" applyBorder="1" applyAlignment="1" applyProtection="1"/>
    <xf numFmtId="4" fontId="3" fillId="0" borderId="12" xfId="0" applyNumberFormat="1" applyFont="1" applyBorder="1" applyAlignment="1" applyProtection="1">
      <alignment vertical="center"/>
    </xf>
    <xf numFmtId="4" fontId="7" fillId="0" borderId="17" xfId="0" applyNumberFormat="1" applyFont="1" applyBorder="1" applyAlignment="1" applyProtection="1"/>
    <xf numFmtId="4" fontId="7" fillId="0" borderId="17" xfId="0" applyNumberFormat="1" applyFont="1" applyBorder="1" applyAlignment="1" applyProtection="1">
      <alignment vertical="center"/>
    </xf>
    <xf numFmtId="4" fontId="7" fillId="0" borderId="23" xfId="0" applyNumberFormat="1" applyFont="1" applyBorder="1" applyAlignment="1" applyProtection="1"/>
    <xf numFmtId="4" fontId="7" fillId="0" borderId="23" xfId="0" applyNumberFormat="1" applyFont="1" applyBorder="1" applyAlignment="1" applyProtection="1">
      <alignment vertical="center"/>
    </xf>
    <xf numFmtId="4" fontId="5" fillId="0" borderId="12" xfId="0" applyNumberFormat="1" applyFont="1" applyBorder="1" applyAlignment="1" applyProtection="1"/>
    <xf numFmtId="4" fontId="5" fillId="0" borderId="12" xfId="0" applyNumberFormat="1" applyFont="1" applyBorder="1" applyAlignment="1" applyProtection="1">
      <alignment vertical="center"/>
    </xf>
    <xf numFmtId="4" fontId="5" fillId="0" borderId="17" xfId="0" applyNumberFormat="1" applyFont="1" applyBorder="1" applyAlignment="1" applyProtection="1"/>
    <xf numFmtId="4" fontId="24" fillId="0" borderId="17" xfId="0" applyNumberFormat="1" applyFont="1" applyBorder="1" applyAlignment="1" applyProtection="1">
      <alignment vertical="center"/>
    </xf>
    <xf numFmtId="0" fontId="11" fillId="2" borderId="0" xfId="1" applyFont="1" applyFill="1" applyAlignment="1" applyProtection="1">
      <alignment horizontal="center" vertical="center"/>
    </xf>
    <xf numFmtId="4" fontId="5" fillId="0" borderId="23" xfId="0" applyNumberFormat="1" applyFont="1" applyBorder="1" applyAlignment="1" applyProtection="1"/>
    <xf numFmtId="4" fontId="24" fillId="0" borderId="23" xfId="0" applyNumberFormat="1" applyFont="1" applyBorder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102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8" width="25.83203125" hidden="1" customWidth="1"/>
    <col min="49" max="49" width="25" hidden="1" customWidth="1"/>
    <col min="50" max="54" width="21.6640625" hidden="1" customWidth="1"/>
    <col min="55" max="55" width="19.1640625" hidden="1" customWidth="1"/>
    <col min="56" max="56" width="25" hidden="1" customWidth="1"/>
    <col min="57" max="58" width="19.1640625" hidden="1" customWidth="1"/>
    <col min="59" max="59" width="66.5" customWidth="1"/>
    <col min="71" max="89" width="9.33203125" hidden="1"/>
  </cols>
  <sheetData>
    <row r="1" spans="1:73" ht="21.4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7</v>
      </c>
    </row>
    <row r="2" spans="1:73" ht="36.950000000000003" customHeight="1">
      <c r="C2" s="192" t="s">
        <v>8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R2" s="238" t="s">
        <v>9</v>
      </c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S2" s="17" t="s">
        <v>10</v>
      </c>
      <c r="BT2" s="17" t="s">
        <v>11</v>
      </c>
    </row>
    <row r="3" spans="1:73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20"/>
      <c r="BS3" s="17" t="s">
        <v>10</v>
      </c>
      <c r="BT3" s="17" t="s">
        <v>12</v>
      </c>
    </row>
    <row r="4" spans="1:73" ht="36.950000000000003" customHeight="1">
      <c r="B4" s="21"/>
      <c r="C4" s="194" t="s">
        <v>13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22"/>
      <c r="AS4" s="23" t="s">
        <v>14</v>
      </c>
      <c r="BG4" s="24" t="s">
        <v>15</v>
      </c>
      <c r="BS4" s="17" t="s">
        <v>16</v>
      </c>
    </row>
    <row r="5" spans="1:73" ht="14.45" customHeight="1">
      <c r="B5" s="21"/>
      <c r="C5" s="25"/>
      <c r="D5" s="26" t="s">
        <v>17</v>
      </c>
      <c r="E5" s="25"/>
      <c r="F5" s="25"/>
      <c r="G5" s="25"/>
      <c r="H5" s="25"/>
      <c r="I5" s="25"/>
      <c r="J5" s="25"/>
      <c r="K5" s="198" t="s">
        <v>18</v>
      </c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25"/>
      <c r="AQ5" s="22"/>
      <c r="BG5" s="196" t="s">
        <v>19</v>
      </c>
      <c r="BS5" s="17" t="s">
        <v>10</v>
      </c>
    </row>
    <row r="6" spans="1:73" ht="36.950000000000003" customHeight="1">
      <c r="B6" s="21"/>
      <c r="C6" s="25"/>
      <c r="D6" s="28" t="s">
        <v>20</v>
      </c>
      <c r="E6" s="25"/>
      <c r="F6" s="25"/>
      <c r="G6" s="25"/>
      <c r="H6" s="25"/>
      <c r="I6" s="25"/>
      <c r="J6" s="25"/>
      <c r="K6" s="200" t="s">
        <v>21</v>
      </c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25"/>
      <c r="AQ6" s="22"/>
      <c r="BG6" s="197"/>
      <c r="BS6" s="17" t="s">
        <v>22</v>
      </c>
    </row>
    <row r="7" spans="1:73" ht="14.45" customHeight="1">
      <c r="B7" s="21"/>
      <c r="C7" s="25"/>
      <c r="D7" s="29" t="s">
        <v>23</v>
      </c>
      <c r="E7" s="25"/>
      <c r="F7" s="25"/>
      <c r="G7" s="25"/>
      <c r="H7" s="25"/>
      <c r="I7" s="25"/>
      <c r="J7" s="25"/>
      <c r="K7" s="27" t="s">
        <v>24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25</v>
      </c>
      <c r="AL7" s="25"/>
      <c r="AM7" s="25"/>
      <c r="AN7" s="27" t="s">
        <v>24</v>
      </c>
      <c r="AO7" s="25"/>
      <c r="AP7" s="25"/>
      <c r="AQ7" s="22"/>
      <c r="BG7" s="197"/>
      <c r="BS7" s="17" t="s">
        <v>26</v>
      </c>
    </row>
    <row r="8" spans="1:73" ht="14.45" customHeight="1">
      <c r="B8" s="21"/>
      <c r="C8" s="25"/>
      <c r="D8" s="29" t="s">
        <v>27</v>
      </c>
      <c r="E8" s="25"/>
      <c r="F8" s="25"/>
      <c r="G8" s="25"/>
      <c r="H8" s="25"/>
      <c r="I8" s="25"/>
      <c r="J8" s="25"/>
      <c r="K8" s="27" t="s">
        <v>28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29</v>
      </c>
      <c r="AL8" s="25"/>
      <c r="AM8" s="25"/>
      <c r="AN8" s="30" t="s">
        <v>30</v>
      </c>
      <c r="AO8" s="25"/>
      <c r="AP8" s="25"/>
      <c r="AQ8" s="22"/>
      <c r="BG8" s="197"/>
      <c r="BS8" s="17" t="s">
        <v>31</v>
      </c>
    </row>
    <row r="9" spans="1:73" ht="14.45" customHeight="1">
      <c r="B9" s="21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2"/>
      <c r="BG9" s="197"/>
      <c r="BS9" s="17" t="s">
        <v>32</v>
      </c>
    </row>
    <row r="10" spans="1:73" ht="14.45" customHeight="1">
      <c r="B10" s="21"/>
      <c r="C10" s="25"/>
      <c r="D10" s="29" t="s">
        <v>33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34</v>
      </c>
      <c r="AL10" s="25"/>
      <c r="AM10" s="25"/>
      <c r="AN10" s="27" t="s">
        <v>24</v>
      </c>
      <c r="AO10" s="25"/>
      <c r="AP10" s="25"/>
      <c r="AQ10" s="22"/>
      <c r="BG10" s="197"/>
      <c r="BS10" s="17" t="s">
        <v>22</v>
      </c>
    </row>
    <row r="11" spans="1:73" ht="18.399999999999999" customHeight="1">
      <c r="B11" s="21"/>
      <c r="C11" s="25"/>
      <c r="D11" s="25"/>
      <c r="E11" s="27" t="s">
        <v>35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36</v>
      </c>
      <c r="AL11" s="25"/>
      <c r="AM11" s="25"/>
      <c r="AN11" s="27" t="s">
        <v>24</v>
      </c>
      <c r="AO11" s="25"/>
      <c r="AP11" s="25"/>
      <c r="AQ11" s="22"/>
      <c r="BG11" s="197"/>
      <c r="BS11" s="17" t="s">
        <v>22</v>
      </c>
    </row>
    <row r="12" spans="1:73" ht="6.95" customHeight="1">
      <c r="B12" s="21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2"/>
      <c r="BG12" s="197"/>
      <c r="BS12" s="17" t="s">
        <v>22</v>
      </c>
    </row>
    <row r="13" spans="1:73" ht="14.45" customHeight="1">
      <c r="B13" s="21"/>
      <c r="C13" s="25"/>
      <c r="D13" s="29" t="s">
        <v>37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34</v>
      </c>
      <c r="AL13" s="25"/>
      <c r="AM13" s="25"/>
      <c r="AN13" s="31" t="s">
        <v>38</v>
      </c>
      <c r="AO13" s="25"/>
      <c r="AP13" s="25"/>
      <c r="AQ13" s="22"/>
      <c r="BG13" s="197"/>
      <c r="BS13" s="17" t="s">
        <v>22</v>
      </c>
    </row>
    <row r="14" spans="1:73">
      <c r="B14" s="21"/>
      <c r="C14" s="25"/>
      <c r="D14" s="25"/>
      <c r="E14" s="201" t="s">
        <v>38</v>
      </c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9" t="s">
        <v>36</v>
      </c>
      <c r="AL14" s="25"/>
      <c r="AM14" s="25"/>
      <c r="AN14" s="31" t="s">
        <v>38</v>
      </c>
      <c r="AO14" s="25"/>
      <c r="AP14" s="25"/>
      <c r="AQ14" s="22"/>
      <c r="BG14" s="197"/>
      <c r="BS14" s="17" t="s">
        <v>22</v>
      </c>
    </row>
    <row r="15" spans="1:73" ht="6.95" customHeight="1">
      <c r="B15" s="21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2"/>
      <c r="BG15" s="197"/>
      <c r="BS15" s="17" t="s">
        <v>6</v>
      </c>
    </row>
    <row r="16" spans="1:73" ht="14.45" customHeight="1">
      <c r="B16" s="21"/>
      <c r="C16" s="25"/>
      <c r="D16" s="29" t="s">
        <v>39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34</v>
      </c>
      <c r="AL16" s="25"/>
      <c r="AM16" s="25"/>
      <c r="AN16" s="27" t="s">
        <v>24</v>
      </c>
      <c r="AO16" s="25"/>
      <c r="AP16" s="25"/>
      <c r="AQ16" s="22"/>
      <c r="BG16" s="197"/>
      <c r="BS16" s="17" t="s">
        <v>6</v>
      </c>
    </row>
    <row r="17" spans="2:71" ht="18.399999999999999" customHeight="1">
      <c r="B17" s="21"/>
      <c r="C17" s="25"/>
      <c r="D17" s="25"/>
      <c r="E17" s="27" t="s">
        <v>35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36</v>
      </c>
      <c r="AL17" s="25"/>
      <c r="AM17" s="25"/>
      <c r="AN17" s="27" t="s">
        <v>24</v>
      </c>
      <c r="AO17" s="25"/>
      <c r="AP17" s="25"/>
      <c r="AQ17" s="22"/>
      <c r="BG17" s="197"/>
      <c r="BS17" s="17" t="s">
        <v>7</v>
      </c>
    </row>
    <row r="18" spans="2:71" ht="6.95" customHeight="1">
      <c r="B18" s="21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2"/>
      <c r="BG18" s="197"/>
      <c r="BS18" s="17" t="s">
        <v>10</v>
      </c>
    </row>
    <row r="19" spans="2:71" ht="14.45" customHeight="1">
      <c r="B19" s="21"/>
      <c r="C19" s="25"/>
      <c r="D19" s="29" t="s">
        <v>40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34</v>
      </c>
      <c r="AL19" s="25"/>
      <c r="AM19" s="25"/>
      <c r="AN19" s="27" t="s">
        <v>41</v>
      </c>
      <c r="AO19" s="25"/>
      <c r="AP19" s="25"/>
      <c r="AQ19" s="22"/>
      <c r="BG19" s="197"/>
      <c r="BS19" s="17" t="s">
        <v>10</v>
      </c>
    </row>
    <row r="20" spans="2:71" ht="18.399999999999999" customHeight="1">
      <c r="B20" s="21"/>
      <c r="C20" s="25"/>
      <c r="D20" s="25"/>
      <c r="E20" s="27" t="s">
        <v>42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36</v>
      </c>
      <c r="AL20" s="25"/>
      <c r="AM20" s="25"/>
      <c r="AN20" s="27" t="s">
        <v>43</v>
      </c>
      <c r="AO20" s="25"/>
      <c r="AP20" s="25"/>
      <c r="AQ20" s="22"/>
      <c r="BG20" s="197"/>
    </row>
    <row r="21" spans="2:71" ht="6.95" customHeight="1">
      <c r="B21" s="21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2"/>
      <c r="BG21" s="197"/>
    </row>
    <row r="22" spans="2:71">
      <c r="B22" s="21"/>
      <c r="C22" s="25"/>
      <c r="D22" s="29" t="s">
        <v>44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2"/>
      <c r="BG22" s="197"/>
    </row>
    <row r="23" spans="2:71" ht="105.75" customHeight="1">
      <c r="B23" s="21"/>
      <c r="C23" s="25"/>
      <c r="D23" s="25"/>
      <c r="E23" s="203" t="s">
        <v>45</v>
      </c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5"/>
      <c r="AP23" s="25"/>
      <c r="AQ23" s="22"/>
      <c r="BG23" s="197"/>
    </row>
    <row r="24" spans="2:71" ht="6.95" customHeight="1">
      <c r="B24" s="21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2"/>
      <c r="BG24" s="197"/>
    </row>
    <row r="25" spans="2:71" ht="6.95" customHeight="1">
      <c r="B25" s="21"/>
      <c r="C25" s="25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5"/>
      <c r="AQ25" s="22"/>
      <c r="BG25" s="197"/>
    </row>
    <row r="26" spans="2:71" ht="14.45" customHeight="1">
      <c r="B26" s="21"/>
      <c r="C26" s="25"/>
      <c r="D26" s="33" t="s">
        <v>46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04">
        <f>ROUND(AG87,2)</f>
        <v>0</v>
      </c>
      <c r="AL26" s="199"/>
      <c r="AM26" s="199"/>
      <c r="AN26" s="199"/>
      <c r="AO26" s="199"/>
      <c r="AP26" s="25"/>
      <c r="AQ26" s="22"/>
      <c r="BG26" s="197"/>
    </row>
    <row r="27" spans="2:71">
      <c r="B27" s="21"/>
      <c r="C27" s="25"/>
      <c r="D27" s="25"/>
      <c r="E27" s="29" t="s">
        <v>47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05">
        <f>AS87</f>
        <v>0</v>
      </c>
      <c r="AL27" s="205"/>
      <c r="AM27" s="205"/>
      <c r="AN27" s="205"/>
      <c r="AO27" s="205"/>
      <c r="AP27" s="25"/>
      <c r="AQ27" s="22"/>
      <c r="BG27" s="197"/>
    </row>
    <row r="28" spans="2:71" s="1" customFormat="1">
      <c r="B28" s="34"/>
      <c r="C28" s="35"/>
      <c r="D28" s="35"/>
      <c r="E28" s="29" t="s">
        <v>48</v>
      </c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205">
        <f>ROUND(AT87,2)</f>
        <v>0</v>
      </c>
      <c r="AL28" s="205"/>
      <c r="AM28" s="205"/>
      <c r="AN28" s="205"/>
      <c r="AO28" s="205"/>
      <c r="AP28" s="35"/>
      <c r="AQ28" s="36"/>
      <c r="BG28" s="197"/>
    </row>
    <row r="29" spans="2:71" s="1" customFormat="1" ht="14.45" customHeight="1">
      <c r="B29" s="34"/>
      <c r="C29" s="35"/>
      <c r="D29" s="33" t="s">
        <v>49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204">
        <f>ROUND(AG95,2)</f>
        <v>0</v>
      </c>
      <c r="AL29" s="204"/>
      <c r="AM29" s="204"/>
      <c r="AN29" s="204"/>
      <c r="AO29" s="204"/>
      <c r="AP29" s="35"/>
      <c r="AQ29" s="36"/>
      <c r="BG29" s="197"/>
    </row>
    <row r="30" spans="2:71" s="1" customFormat="1" ht="6.95" customHeight="1">
      <c r="B30" s="34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6"/>
      <c r="BG30" s="197"/>
    </row>
    <row r="31" spans="2:71" s="1" customFormat="1" ht="25.9" customHeight="1">
      <c r="B31" s="34"/>
      <c r="C31" s="35"/>
      <c r="D31" s="37" t="s">
        <v>50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206">
        <f>ROUND(AK26+AK29,2)</f>
        <v>0</v>
      </c>
      <c r="AL31" s="207"/>
      <c r="AM31" s="207"/>
      <c r="AN31" s="207"/>
      <c r="AO31" s="207"/>
      <c r="AP31" s="35"/>
      <c r="AQ31" s="36"/>
      <c r="BG31" s="197"/>
    </row>
    <row r="32" spans="2:71" s="1" customFormat="1" ht="6.95" customHeight="1"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6"/>
      <c r="BG32" s="197"/>
    </row>
    <row r="33" spans="2:59" s="2" customFormat="1" ht="14.45" customHeight="1">
      <c r="B33" s="39"/>
      <c r="C33" s="40"/>
      <c r="D33" s="41" t="s">
        <v>51</v>
      </c>
      <c r="E33" s="40"/>
      <c r="F33" s="41" t="s">
        <v>52</v>
      </c>
      <c r="G33" s="40"/>
      <c r="H33" s="40"/>
      <c r="I33" s="40"/>
      <c r="J33" s="40"/>
      <c r="K33" s="40"/>
      <c r="L33" s="208">
        <v>0.21</v>
      </c>
      <c r="M33" s="209"/>
      <c r="N33" s="209"/>
      <c r="O33" s="209"/>
      <c r="P33" s="40"/>
      <c r="Q33" s="40"/>
      <c r="R33" s="40"/>
      <c r="S33" s="40"/>
      <c r="T33" s="43" t="s">
        <v>53</v>
      </c>
      <c r="U33" s="40"/>
      <c r="V33" s="40"/>
      <c r="W33" s="210">
        <f>ROUND(BB87+SUM(CD96:CD100),2)</f>
        <v>0</v>
      </c>
      <c r="X33" s="209"/>
      <c r="Y33" s="209"/>
      <c r="Z33" s="209"/>
      <c r="AA33" s="209"/>
      <c r="AB33" s="209"/>
      <c r="AC33" s="209"/>
      <c r="AD33" s="209"/>
      <c r="AE33" s="209"/>
      <c r="AF33" s="40"/>
      <c r="AG33" s="40"/>
      <c r="AH33" s="40"/>
      <c r="AI33" s="40"/>
      <c r="AJ33" s="40"/>
      <c r="AK33" s="210">
        <f>ROUND(AX87+SUM(BY96:BY100),2)</f>
        <v>0</v>
      </c>
      <c r="AL33" s="209"/>
      <c r="AM33" s="209"/>
      <c r="AN33" s="209"/>
      <c r="AO33" s="209"/>
      <c r="AP33" s="40"/>
      <c r="AQ33" s="44"/>
      <c r="BG33" s="197"/>
    </row>
    <row r="34" spans="2:59" s="2" customFormat="1" ht="14.45" customHeight="1">
      <c r="B34" s="39"/>
      <c r="C34" s="40"/>
      <c r="D34" s="40"/>
      <c r="E34" s="40"/>
      <c r="F34" s="41" t="s">
        <v>54</v>
      </c>
      <c r="G34" s="40"/>
      <c r="H34" s="40"/>
      <c r="I34" s="40"/>
      <c r="J34" s="40"/>
      <c r="K34" s="40"/>
      <c r="L34" s="208">
        <v>0.15</v>
      </c>
      <c r="M34" s="209"/>
      <c r="N34" s="209"/>
      <c r="O34" s="209"/>
      <c r="P34" s="40"/>
      <c r="Q34" s="40"/>
      <c r="R34" s="40"/>
      <c r="S34" s="40"/>
      <c r="T34" s="43" t="s">
        <v>53</v>
      </c>
      <c r="U34" s="40"/>
      <c r="V34" s="40"/>
      <c r="W34" s="210">
        <f>ROUND(BC87+SUM(CE96:CE100),2)</f>
        <v>0</v>
      </c>
      <c r="X34" s="209"/>
      <c r="Y34" s="209"/>
      <c r="Z34" s="209"/>
      <c r="AA34" s="209"/>
      <c r="AB34" s="209"/>
      <c r="AC34" s="209"/>
      <c r="AD34" s="209"/>
      <c r="AE34" s="209"/>
      <c r="AF34" s="40"/>
      <c r="AG34" s="40"/>
      <c r="AH34" s="40"/>
      <c r="AI34" s="40"/>
      <c r="AJ34" s="40"/>
      <c r="AK34" s="210">
        <f>ROUND(AY87+SUM(BZ96:BZ100),2)</f>
        <v>0</v>
      </c>
      <c r="AL34" s="209"/>
      <c r="AM34" s="209"/>
      <c r="AN34" s="209"/>
      <c r="AO34" s="209"/>
      <c r="AP34" s="40"/>
      <c r="AQ34" s="44"/>
      <c r="BG34" s="197"/>
    </row>
    <row r="35" spans="2:59" s="2" customFormat="1" ht="14.45" hidden="1" customHeight="1">
      <c r="B35" s="39"/>
      <c r="C35" s="40"/>
      <c r="D35" s="40"/>
      <c r="E35" s="40"/>
      <c r="F35" s="41" t="s">
        <v>55</v>
      </c>
      <c r="G35" s="40"/>
      <c r="H35" s="40"/>
      <c r="I35" s="40"/>
      <c r="J35" s="40"/>
      <c r="K35" s="40"/>
      <c r="L35" s="208">
        <v>0.21</v>
      </c>
      <c r="M35" s="209"/>
      <c r="N35" s="209"/>
      <c r="O35" s="209"/>
      <c r="P35" s="40"/>
      <c r="Q35" s="40"/>
      <c r="R35" s="40"/>
      <c r="S35" s="40"/>
      <c r="T35" s="43" t="s">
        <v>53</v>
      </c>
      <c r="U35" s="40"/>
      <c r="V35" s="40"/>
      <c r="W35" s="210">
        <f>ROUND(BD87+SUM(CF96:CF100),2)</f>
        <v>0</v>
      </c>
      <c r="X35" s="209"/>
      <c r="Y35" s="209"/>
      <c r="Z35" s="209"/>
      <c r="AA35" s="209"/>
      <c r="AB35" s="209"/>
      <c r="AC35" s="209"/>
      <c r="AD35" s="209"/>
      <c r="AE35" s="209"/>
      <c r="AF35" s="40"/>
      <c r="AG35" s="40"/>
      <c r="AH35" s="40"/>
      <c r="AI35" s="40"/>
      <c r="AJ35" s="40"/>
      <c r="AK35" s="210">
        <v>0</v>
      </c>
      <c r="AL35" s="209"/>
      <c r="AM35" s="209"/>
      <c r="AN35" s="209"/>
      <c r="AO35" s="209"/>
      <c r="AP35" s="40"/>
      <c r="AQ35" s="44"/>
    </row>
    <row r="36" spans="2:59" s="2" customFormat="1" ht="14.45" hidden="1" customHeight="1">
      <c r="B36" s="39"/>
      <c r="C36" s="40"/>
      <c r="D36" s="40"/>
      <c r="E36" s="40"/>
      <c r="F36" s="41" t="s">
        <v>56</v>
      </c>
      <c r="G36" s="40"/>
      <c r="H36" s="40"/>
      <c r="I36" s="40"/>
      <c r="J36" s="40"/>
      <c r="K36" s="40"/>
      <c r="L36" s="208">
        <v>0.15</v>
      </c>
      <c r="M36" s="209"/>
      <c r="N36" s="209"/>
      <c r="O36" s="209"/>
      <c r="P36" s="40"/>
      <c r="Q36" s="40"/>
      <c r="R36" s="40"/>
      <c r="S36" s="40"/>
      <c r="T36" s="43" t="s">
        <v>53</v>
      </c>
      <c r="U36" s="40"/>
      <c r="V36" s="40"/>
      <c r="W36" s="210">
        <f>ROUND(BE87+SUM(CG96:CG100),2)</f>
        <v>0</v>
      </c>
      <c r="X36" s="209"/>
      <c r="Y36" s="209"/>
      <c r="Z36" s="209"/>
      <c r="AA36" s="209"/>
      <c r="AB36" s="209"/>
      <c r="AC36" s="209"/>
      <c r="AD36" s="209"/>
      <c r="AE36" s="209"/>
      <c r="AF36" s="40"/>
      <c r="AG36" s="40"/>
      <c r="AH36" s="40"/>
      <c r="AI36" s="40"/>
      <c r="AJ36" s="40"/>
      <c r="AK36" s="210">
        <v>0</v>
      </c>
      <c r="AL36" s="209"/>
      <c r="AM36" s="209"/>
      <c r="AN36" s="209"/>
      <c r="AO36" s="209"/>
      <c r="AP36" s="40"/>
      <c r="AQ36" s="44"/>
    </row>
    <row r="37" spans="2:59" s="2" customFormat="1" ht="14.45" hidden="1" customHeight="1">
      <c r="B37" s="39"/>
      <c r="C37" s="40"/>
      <c r="D37" s="40"/>
      <c r="E37" s="40"/>
      <c r="F37" s="41" t="s">
        <v>57</v>
      </c>
      <c r="G37" s="40"/>
      <c r="H37" s="40"/>
      <c r="I37" s="40"/>
      <c r="J37" s="40"/>
      <c r="K37" s="40"/>
      <c r="L37" s="208">
        <v>0</v>
      </c>
      <c r="M37" s="209"/>
      <c r="N37" s="209"/>
      <c r="O37" s="209"/>
      <c r="P37" s="40"/>
      <c r="Q37" s="40"/>
      <c r="R37" s="40"/>
      <c r="S37" s="40"/>
      <c r="T37" s="43" t="s">
        <v>53</v>
      </c>
      <c r="U37" s="40"/>
      <c r="V37" s="40"/>
      <c r="W37" s="210">
        <f>ROUND(BF87+SUM(CH96:CH100),2)</f>
        <v>0</v>
      </c>
      <c r="X37" s="209"/>
      <c r="Y37" s="209"/>
      <c r="Z37" s="209"/>
      <c r="AA37" s="209"/>
      <c r="AB37" s="209"/>
      <c r="AC37" s="209"/>
      <c r="AD37" s="209"/>
      <c r="AE37" s="209"/>
      <c r="AF37" s="40"/>
      <c r="AG37" s="40"/>
      <c r="AH37" s="40"/>
      <c r="AI37" s="40"/>
      <c r="AJ37" s="40"/>
      <c r="AK37" s="210">
        <v>0</v>
      </c>
      <c r="AL37" s="209"/>
      <c r="AM37" s="209"/>
      <c r="AN37" s="209"/>
      <c r="AO37" s="209"/>
      <c r="AP37" s="40"/>
      <c r="AQ37" s="44"/>
    </row>
    <row r="38" spans="2:59" s="1" customFormat="1" ht="6.95" customHeight="1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6"/>
    </row>
    <row r="39" spans="2:59" s="1" customFormat="1" ht="25.9" customHeight="1">
      <c r="B39" s="34"/>
      <c r="C39" s="45"/>
      <c r="D39" s="46" t="s">
        <v>58</v>
      </c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8" t="s">
        <v>59</v>
      </c>
      <c r="U39" s="47"/>
      <c r="V39" s="47"/>
      <c r="W39" s="47"/>
      <c r="X39" s="211" t="s">
        <v>60</v>
      </c>
      <c r="Y39" s="212"/>
      <c r="Z39" s="212"/>
      <c r="AA39" s="212"/>
      <c r="AB39" s="212"/>
      <c r="AC39" s="47"/>
      <c r="AD39" s="47"/>
      <c r="AE39" s="47"/>
      <c r="AF39" s="47"/>
      <c r="AG39" s="47"/>
      <c r="AH39" s="47"/>
      <c r="AI39" s="47"/>
      <c r="AJ39" s="47"/>
      <c r="AK39" s="213">
        <f>SUM(AK31:AK37)</f>
        <v>0</v>
      </c>
      <c r="AL39" s="212"/>
      <c r="AM39" s="212"/>
      <c r="AN39" s="212"/>
      <c r="AO39" s="214"/>
      <c r="AP39" s="45"/>
      <c r="AQ39" s="36"/>
    </row>
    <row r="40" spans="2:59" s="1" customFormat="1" ht="14.45" customHeight="1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6"/>
    </row>
    <row r="41" spans="2:59" ht="13.5">
      <c r="B41" s="21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2"/>
    </row>
    <row r="42" spans="2:59" ht="13.5">
      <c r="B42" s="21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2"/>
    </row>
    <row r="43" spans="2:59" ht="13.5">
      <c r="B43" s="21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2"/>
    </row>
    <row r="44" spans="2:59" ht="13.5">
      <c r="B44" s="2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2"/>
    </row>
    <row r="45" spans="2:59" ht="13.5">
      <c r="B45" s="21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2"/>
    </row>
    <row r="46" spans="2:59" ht="13.5">
      <c r="B46" s="21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2"/>
    </row>
    <row r="47" spans="2:59" ht="13.5">
      <c r="B47" s="21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2"/>
    </row>
    <row r="48" spans="2:59" ht="13.5">
      <c r="B48" s="2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2"/>
    </row>
    <row r="49" spans="2:43" s="1" customFormat="1">
      <c r="B49" s="34"/>
      <c r="C49" s="35"/>
      <c r="D49" s="49" t="s">
        <v>61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1"/>
      <c r="AA49" s="35"/>
      <c r="AB49" s="35"/>
      <c r="AC49" s="49" t="s">
        <v>62</v>
      </c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1"/>
      <c r="AP49" s="35"/>
      <c r="AQ49" s="36"/>
    </row>
    <row r="50" spans="2:43" ht="13.5">
      <c r="B50" s="21"/>
      <c r="C50" s="25"/>
      <c r="D50" s="52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3"/>
      <c r="AA50" s="25"/>
      <c r="AB50" s="25"/>
      <c r="AC50" s="52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3"/>
      <c r="AP50" s="25"/>
      <c r="AQ50" s="22"/>
    </row>
    <row r="51" spans="2:43" ht="13.5">
      <c r="B51" s="21"/>
      <c r="C51" s="25"/>
      <c r="D51" s="52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3"/>
      <c r="AA51" s="25"/>
      <c r="AB51" s="25"/>
      <c r="AC51" s="52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3"/>
      <c r="AP51" s="25"/>
      <c r="AQ51" s="22"/>
    </row>
    <row r="52" spans="2:43" ht="13.5">
      <c r="B52" s="21"/>
      <c r="C52" s="25"/>
      <c r="D52" s="52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3"/>
      <c r="AA52" s="25"/>
      <c r="AB52" s="25"/>
      <c r="AC52" s="52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3"/>
      <c r="AP52" s="25"/>
      <c r="AQ52" s="22"/>
    </row>
    <row r="53" spans="2:43" ht="13.5">
      <c r="B53" s="21"/>
      <c r="C53" s="25"/>
      <c r="D53" s="52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3"/>
      <c r="AA53" s="25"/>
      <c r="AB53" s="25"/>
      <c r="AC53" s="52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3"/>
      <c r="AP53" s="25"/>
      <c r="AQ53" s="22"/>
    </row>
    <row r="54" spans="2:43" ht="13.5">
      <c r="B54" s="21"/>
      <c r="C54" s="25"/>
      <c r="D54" s="52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3"/>
      <c r="AA54" s="25"/>
      <c r="AB54" s="25"/>
      <c r="AC54" s="52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3"/>
      <c r="AP54" s="25"/>
      <c r="AQ54" s="22"/>
    </row>
    <row r="55" spans="2:43" ht="13.5">
      <c r="B55" s="21"/>
      <c r="C55" s="25"/>
      <c r="D55" s="52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3"/>
      <c r="AA55" s="25"/>
      <c r="AB55" s="25"/>
      <c r="AC55" s="52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3"/>
      <c r="AP55" s="25"/>
      <c r="AQ55" s="22"/>
    </row>
    <row r="56" spans="2:43" ht="13.5">
      <c r="B56" s="21"/>
      <c r="C56" s="25"/>
      <c r="D56" s="52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3"/>
      <c r="AA56" s="25"/>
      <c r="AB56" s="25"/>
      <c r="AC56" s="52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3"/>
      <c r="AP56" s="25"/>
      <c r="AQ56" s="22"/>
    </row>
    <row r="57" spans="2:43" ht="13.5">
      <c r="B57" s="21"/>
      <c r="C57" s="25"/>
      <c r="D57" s="52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3"/>
      <c r="AA57" s="25"/>
      <c r="AB57" s="25"/>
      <c r="AC57" s="52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3"/>
      <c r="AP57" s="25"/>
      <c r="AQ57" s="22"/>
    </row>
    <row r="58" spans="2:43" s="1" customFormat="1">
      <c r="B58" s="34"/>
      <c r="C58" s="35"/>
      <c r="D58" s="54" t="s">
        <v>63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6" t="s">
        <v>64</v>
      </c>
      <c r="S58" s="55"/>
      <c r="T58" s="55"/>
      <c r="U58" s="55"/>
      <c r="V58" s="55"/>
      <c r="W58" s="55"/>
      <c r="X58" s="55"/>
      <c r="Y58" s="55"/>
      <c r="Z58" s="57"/>
      <c r="AA58" s="35"/>
      <c r="AB58" s="35"/>
      <c r="AC58" s="54" t="s">
        <v>63</v>
      </c>
      <c r="AD58" s="55"/>
      <c r="AE58" s="55"/>
      <c r="AF58" s="55"/>
      <c r="AG58" s="55"/>
      <c r="AH58" s="55"/>
      <c r="AI58" s="55"/>
      <c r="AJ58" s="55"/>
      <c r="AK58" s="55"/>
      <c r="AL58" s="55"/>
      <c r="AM58" s="56" t="s">
        <v>64</v>
      </c>
      <c r="AN58" s="55"/>
      <c r="AO58" s="57"/>
      <c r="AP58" s="35"/>
      <c r="AQ58" s="36"/>
    </row>
    <row r="59" spans="2:43" ht="13.5">
      <c r="B59" s="21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2"/>
    </row>
    <row r="60" spans="2:43" s="1" customFormat="1">
      <c r="B60" s="34"/>
      <c r="C60" s="35"/>
      <c r="D60" s="49" t="s">
        <v>65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35"/>
      <c r="AB60" s="35"/>
      <c r="AC60" s="49" t="s">
        <v>66</v>
      </c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1"/>
      <c r="AP60" s="35"/>
      <c r="AQ60" s="36"/>
    </row>
    <row r="61" spans="2:43" ht="13.5">
      <c r="B61" s="21"/>
      <c r="C61" s="25"/>
      <c r="D61" s="52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3"/>
      <c r="AA61" s="25"/>
      <c r="AB61" s="25"/>
      <c r="AC61" s="52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3"/>
      <c r="AP61" s="25"/>
      <c r="AQ61" s="22"/>
    </row>
    <row r="62" spans="2:43" ht="13.5">
      <c r="B62" s="21"/>
      <c r="C62" s="25"/>
      <c r="D62" s="52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3"/>
      <c r="AA62" s="25"/>
      <c r="AB62" s="25"/>
      <c r="AC62" s="52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3"/>
      <c r="AP62" s="25"/>
      <c r="AQ62" s="22"/>
    </row>
    <row r="63" spans="2:43" ht="13.5">
      <c r="B63" s="21"/>
      <c r="C63" s="25"/>
      <c r="D63" s="52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3"/>
      <c r="AA63" s="25"/>
      <c r="AB63" s="25"/>
      <c r="AC63" s="52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3"/>
      <c r="AP63" s="25"/>
      <c r="AQ63" s="22"/>
    </row>
    <row r="64" spans="2:43" ht="13.5">
      <c r="B64" s="21"/>
      <c r="C64" s="25"/>
      <c r="D64" s="52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3"/>
      <c r="AA64" s="25"/>
      <c r="AB64" s="25"/>
      <c r="AC64" s="52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3"/>
      <c r="AP64" s="25"/>
      <c r="AQ64" s="22"/>
    </row>
    <row r="65" spans="2:43" ht="13.5">
      <c r="B65" s="21"/>
      <c r="C65" s="25"/>
      <c r="D65" s="52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3"/>
      <c r="AA65" s="25"/>
      <c r="AB65" s="25"/>
      <c r="AC65" s="52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3"/>
      <c r="AP65" s="25"/>
      <c r="AQ65" s="22"/>
    </row>
    <row r="66" spans="2:43" ht="13.5">
      <c r="B66" s="21"/>
      <c r="C66" s="25"/>
      <c r="D66" s="52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3"/>
      <c r="AA66" s="25"/>
      <c r="AB66" s="25"/>
      <c r="AC66" s="52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3"/>
      <c r="AP66" s="25"/>
      <c r="AQ66" s="22"/>
    </row>
    <row r="67" spans="2:43" ht="13.5">
      <c r="B67" s="21"/>
      <c r="C67" s="25"/>
      <c r="D67" s="52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3"/>
      <c r="AA67" s="25"/>
      <c r="AB67" s="25"/>
      <c r="AC67" s="52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3"/>
      <c r="AP67" s="25"/>
      <c r="AQ67" s="22"/>
    </row>
    <row r="68" spans="2:43" ht="13.5">
      <c r="B68" s="21"/>
      <c r="C68" s="25"/>
      <c r="D68" s="52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3"/>
      <c r="AA68" s="25"/>
      <c r="AB68" s="25"/>
      <c r="AC68" s="52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3"/>
      <c r="AP68" s="25"/>
      <c r="AQ68" s="22"/>
    </row>
    <row r="69" spans="2:43" s="1" customFormat="1">
      <c r="B69" s="34"/>
      <c r="C69" s="35"/>
      <c r="D69" s="54" t="s">
        <v>63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6" t="s">
        <v>64</v>
      </c>
      <c r="S69" s="55"/>
      <c r="T69" s="55"/>
      <c r="U69" s="55"/>
      <c r="V69" s="55"/>
      <c r="W69" s="55"/>
      <c r="X69" s="55"/>
      <c r="Y69" s="55"/>
      <c r="Z69" s="57"/>
      <c r="AA69" s="35"/>
      <c r="AB69" s="35"/>
      <c r="AC69" s="54" t="s">
        <v>63</v>
      </c>
      <c r="AD69" s="55"/>
      <c r="AE69" s="55"/>
      <c r="AF69" s="55"/>
      <c r="AG69" s="55"/>
      <c r="AH69" s="55"/>
      <c r="AI69" s="55"/>
      <c r="AJ69" s="55"/>
      <c r="AK69" s="55"/>
      <c r="AL69" s="55"/>
      <c r="AM69" s="56" t="s">
        <v>64</v>
      </c>
      <c r="AN69" s="55"/>
      <c r="AO69" s="57"/>
      <c r="AP69" s="35"/>
      <c r="AQ69" s="36"/>
    </row>
    <row r="70" spans="2:43" s="1" customFormat="1" ht="6.95" customHeight="1"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6"/>
    </row>
    <row r="71" spans="2:43" s="1" customFormat="1" ht="6.9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60"/>
    </row>
    <row r="75" spans="2:43" s="1" customFormat="1" ht="6.95" customHeight="1">
      <c r="B75" s="61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3"/>
    </row>
    <row r="76" spans="2:43" s="1" customFormat="1" ht="36.950000000000003" customHeight="1">
      <c r="B76" s="34"/>
      <c r="C76" s="194" t="s">
        <v>67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5"/>
      <c r="AF76" s="195"/>
      <c r="AG76" s="195"/>
      <c r="AH76" s="195"/>
      <c r="AI76" s="195"/>
      <c r="AJ76" s="195"/>
      <c r="AK76" s="195"/>
      <c r="AL76" s="195"/>
      <c r="AM76" s="195"/>
      <c r="AN76" s="195"/>
      <c r="AO76" s="195"/>
      <c r="AP76" s="195"/>
      <c r="AQ76" s="36"/>
    </row>
    <row r="77" spans="2:43" s="3" customFormat="1" ht="14.45" customHeight="1">
      <c r="B77" s="64"/>
      <c r="C77" s="29" t="s">
        <v>17</v>
      </c>
      <c r="D77" s="65"/>
      <c r="E77" s="65"/>
      <c r="F77" s="65"/>
      <c r="G77" s="65"/>
      <c r="H77" s="65"/>
      <c r="I77" s="65"/>
      <c r="J77" s="65"/>
      <c r="K77" s="65"/>
      <c r="L77" s="65" t="str">
        <f>K5</f>
        <v>VOSZ-SZS_VSTUPY_A-K</v>
      </c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6"/>
    </row>
    <row r="78" spans="2:43" s="4" customFormat="1" ht="36.950000000000003" customHeight="1">
      <c r="B78" s="67"/>
      <c r="C78" s="68" t="s">
        <v>20</v>
      </c>
      <c r="D78" s="69"/>
      <c r="E78" s="69"/>
      <c r="F78" s="69"/>
      <c r="G78" s="69"/>
      <c r="H78" s="69"/>
      <c r="I78" s="69"/>
      <c r="J78" s="69"/>
      <c r="K78" s="69"/>
      <c r="L78" s="215" t="str">
        <f>K6</f>
        <v>ZABEZPEČENÍ HLAVNÍHO VSTUPU Z ALŠOVA NÁBŘEŽÍ A VSTUPU KŘÍŽOVNICKÉ ULICE</v>
      </c>
      <c r="M78" s="216"/>
      <c r="N78" s="216"/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  <c r="Z78" s="216"/>
      <c r="AA78" s="216"/>
      <c r="AB78" s="216"/>
      <c r="AC78" s="216"/>
      <c r="AD78" s="216"/>
      <c r="AE78" s="216"/>
      <c r="AF78" s="216"/>
      <c r="AG78" s="216"/>
      <c r="AH78" s="216"/>
      <c r="AI78" s="216"/>
      <c r="AJ78" s="216"/>
      <c r="AK78" s="216"/>
      <c r="AL78" s="216"/>
      <c r="AM78" s="216"/>
      <c r="AN78" s="216"/>
      <c r="AO78" s="216"/>
      <c r="AP78" s="69"/>
      <c r="AQ78" s="70"/>
    </row>
    <row r="79" spans="2:43" s="1" customFormat="1" ht="6.95" customHeight="1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6"/>
    </row>
    <row r="80" spans="2:43" s="1" customFormat="1">
      <c r="B80" s="34"/>
      <c r="C80" s="29" t="s">
        <v>27</v>
      </c>
      <c r="D80" s="35"/>
      <c r="E80" s="35"/>
      <c r="F80" s="35"/>
      <c r="G80" s="35"/>
      <c r="H80" s="35"/>
      <c r="I80" s="35"/>
      <c r="J80" s="35"/>
      <c r="K80" s="35"/>
      <c r="L80" s="71" t="str">
        <f>IF(K8="","",K8)</f>
        <v>Alšovo nábřeží 6</v>
      </c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29" t="s">
        <v>29</v>
      </c>
      <c r="AJ80" s="35"/>
      <c r="AK80" s="35"/>
      <c r="AL80" s="35"/>
      <c r="AM80" s="72" t="str">
        <f>IF(AN8= "","",AN8)</f>
        <v>3.5.2017</v>
      </c>
      <c r="AN80" s="35"/>
      <c r="AO80" s="35"/>
      <c r="AP80" s="35"/>
      <c r="AQ80" s="36"/>
    </row>
    <row r="81" spans="1:89" s="1" customFormat="1" ht="6.95" customHeight="1"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6"/>
    </row>
    <row r="82" spans="1:89" s="1" customFormat="1">
      <c r="B82" s="34"/>
      <c r="C82" s="29" t="s">
        <v>33</v>
      </c>
      <c r="D82" s="35"/>
      <c r="E82" s="35"/>
      <c r="F82" s="35"/>
      <c r="G82" s="35"/>
      <c r="H82" s="35"/>
      <c r="I82" s="35"/>
      <c r="J82" s="35"/>
      <c r="K82" s="35"/>
      <c r="L82" s="65" t="str">
        <f>IF(E11= "","",E11)</f>
        <v xml:space="preserve"> </v>
      </c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29" t="s">
        <v>39</v>
      </c>
      <c r="AJ82" s="35"/>
      <c r="AK82" s="35"/>
      <c r="AL82" s="35"/>
      <c r="AM82" s="217" t="str">
        <f>IF(E17="","",E17)</f>
        <v xml:space="preserve"> </v>
      </c>
      <c r="AN82" s="217"/>
      <c r="AO82" s="217"/>
      <c r="AP82" s="217"/>
      <c r="AQ82" s="36"/>
      <c r="AS82" s="218" t="s">
        <v>68</v>
      </c>
      <c r="AT82" s="219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4"/>
    </row>
    <row r="83" spans="1:89" s="1" customFormat="1">
      <c r="B83" s="34"/>
      <c r="C83" s="29" t="s">
        <v>37</v>
      </c>
      <c r="D83" s="35"/>
      <c r="E83" s="35"/>
      <c r="F83" s="35"/>
      <c r="G83" s="35"/>
      <c r="H83" s="35"/>
      <c r="I83" s="35"/>
      <c r="J83" s="35"/>
      <c r="K83" s="35"/>
      <c r="L83" s="65" t="str">
        <f>IF(E14= "Vyplň údaj","",E14)</f>
        <v/>
      </c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29" t="s">
        <v>40</v>
      </c>
      <c r="AJ83" s="35"/>
      <c r="AK83" s="35"/>
      <c r="AL83" s="35"/>
      <c r="AM83" s="217" t="str">
        <f>IF(E20="","",E20)</f>
        <v>Martin Frühauf</v>
      </c>
      <c r="AN83" s="217"/>
      <c r="AO83" s="217"/>
      <c r="AP83" s="217"/>
      <c r="AQ83" s="36"/>
      <c r="AS83" s="220"/>
      <c r="AT83" s="221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6"/>
    </row>
    <row r="84" spans="1:89" s="1" customFormat="1" ht="10.9" customHeight="1"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6"/>
      <c r="AS84" s="222"/>
      <c r="AT84" s="223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77"/>
    </row>
    <row r="85" spans="1:89" s="1" customFormat="1" ht="29.25" customHeight="1">
      <c r="B85" s="34"/>
      <c r="C85" s="224" t="s">
        <v>69</v>
      </c>
      <c r="D85" s="225"/>
      <c r="E85" s="225"/>
      <c r="F85" s="225"/>
      <c r="G85" s="225"/>
      <c r="H85" s="78"/>
      <c r="I85" s="226" t="s">
        <v>70</v>
      </c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25"/>
      <c r="Z85" s="225"/>
      <c r="AA85" s="225"/>
      <c r="AB85" s="225"/>
      <c r="AC85" s="225"/>
      <c r="AD85" s="225"/>
      <c r="AE85" s="225"/>
      <c r="AF85" s="225"/>
      <c r="AG85" s="226" t="s">
        <v>71</v>
      </c>
      <c r="AH85" s="225"/>
      <c r="AI85" s="225"/>
      <c r="AJ85" s="225"/>
      <c r="AK85" s="225"/>
      <c r="AL85" s="225"/>
      <c r="AM85" s="225"/>
      <c r="AN85" s="226" t="s">
        <v>72</v>
      </c>
      <c r="AO85" s="225"/>
      <c r="AP85" s="227"/>
      <c r="AQ85" s="36"/>
      <c r="AS85" s="79" t="s">
        <v>73</v>
      </c>
      <c r="AT85" s="80" t="s">
        <v>74</v>
      </c>
      <c r="AU85" s="80" t="s">
        <v>75</v>
      </c>
      <c r="AV85" s="80" t="s">
        <v>76</v>
      </c>
      <c r="AW85" s="80" t="s">
        <v>77</v>
      </c>
      <c r="AX85" s="80" t="s">
        <v>78</v>
      </c>
      <c r="AY85" s="80" t="s">
        <v>79</v>
      </c>
      <c r="AZ85" s="80" t="s">
        <v>80</v>
      </c>
      <c r="BA85" s="80" t="s">
        <v>81</v>
      </c>
      <c r="BB85" s="80" t="s">
        <v>82</v>
      </c>
      <c r="BC85" s="80" t="s">
        <v>83</v>
      </c>
      <c r="BD85" s="80" t="s">
        <v>84</v>
      </c>
      <c r="BE85" s="80" t="s">
        <v>85</v>
      </c>
      <c r="BF85" s="81" t="s">
        <v>86</v>
      </c>
    </row>
    <row r="86" spans="1:89" s="1" customFormat="1" ht="10.9" customHeight="1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6"/>
      <c r="AS86" s="82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1"/>
    </row>
    <row r="87" spans="1:89" s="4" customFormat="1" ht="32.450000000000003" customHeight="1">
      <c r="B87" s="67"/>
      <c r="C87" s="83" t="s">
        <v>87</v>
      </c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235">
        <f>ROUND(SUM(AG88:AG93),2)</f>
        <v>0</v>
      </c>
      <c r="AH87" s="235"/>
      <c r="AI87" s="235"/>
      <c r="AJ87" s="235"/>
      <c r="AK87" s="235"/>
      <c r="AL87" s="235"/>
      <c r="AM87" s="235"/>
      <c r="AN87" s="236">
        <f t="shared" ref="AN87:AN93" si="0">SUM(AG87,AV87)</f>
        <v>0</v>
      </c>
      <c r="AO87" s="236"/>
      <c r="AP87" s="236"/>
      <c r="AQ87" s="70"/>
      <c r="AS87" s="85">
        <f>ROUND(SUM(AS88:AS93),2)</f>
        <v>0</v>
      </c>
      <c r="AT87" s="86">
        <f>ROUND(SUM(AT88:AT93),2)</f>
        <v>0</v>
      </c>
      <c r="AU87" s="87">
        <f>ROUND(SUM(AU88:AU93),2)</f>
        <v>0</v>
      </c>
      <c r="AV87" s="87">
        <f t="shared" ref="AV87:AV93" si="1">ROUND(SUM(AX87:AY87),2)</f>
        <v>0</v>
      </c>
      <c r="AW87" s="88">
        <f>ROUND(SUM(AW88:AW93),5)</f>
        <v>0</v>
      </c>
      <c r="AX87" s="87">
        <f>ROUND(BB87*L33,2)</f>
        <v>0</v>
      </c>
      <c r="AY87" s="87">
        <f>ROUND(BC87*L34,2)</f>
        <v>0</v>
      </c>
      <c r="AZ87" s="87">
        <f>ROUND(BD87*L33,2)</f>
        <v>0</v>
      </c>
      <c r="BA87" s="87">
        <f>ROUND(BE87*L34,2)</f>
        <v>0</v>
      </c>
      <c r="BB87" s="87">
        <f>ROUND(SUM(BB88:BB93),2)</f>
        <v>0</v>
      </c>
      <c r="BC87" s="87">
        <f>ROUND(SUM(BC88:BC93),2)</f>
        <v>0</v>
      </c>
      <c r="BD87" s="87">
        <f>ROUND(SUM(BD88:BD93),2)</f>
        <v>0</v>
      </c>
      <c r="BE87" s="87">
        <f>ROUND(SUM(BE88:BE93),2)</f>
        <v>0</v>
      </c>
      <c r="BF87" s="89">
        <f>ROUND(SUM(BF88:BF93),2)</f>
        <v>0</v>
      </c>
      <c r="BS87" s="90" t="s">
        <v>88</v>
      </c>
      <c r="BT87" s="90" t="s">
        <v>89</v>
      </c>
      <c r="BU87" s="91" t="s">
        <v>90</v>
      </c>
      <c r="BV87" s="90" t="s">
        <v>91</v>
      </c>
      <c r="BW87" s="90" t="s">
        <v>92</v>
      </c>
      <c r="BX87" s="90" t="s">
        <v>93</v>
      </c>
    </row>
    <row r="88" spans="1:89" s="5" customFormat="1" ht="69" customHeight="1">
      <c r="A88" s="92" t="s">
        <v>94</v>
      </c>
      <c r="B88" s="93"/>
      <c r="C88" s="94"/>
      <c r="D88" s="230" t="s">
        <v>95</v>
      </c>
      <c r="E88" s="230"/>
      <c r="F88" s="230"/>
      <c r="G88" s="230"/>
      <c r="H88" s="230"/>
      <c r="I88" s="95"/>
      <c r="J88" s="230" t="s">
        <v>96</v>
      </c>
      <c r="K88" s="230"/>
      <c r="L88" s="230"/>
      <c r="M88" s="230"/>
      <c r="N88" s="230"/>
      <c r="O88" s="230"/>
      <c r="P88" s="230"/>
      <c r="Q88" s="230"/>
      <c r="R88" s="230"/>
      <c r="S88" s="230"/>
      <c r="T88" s="230"/>
      <c r="U88" s="230"/>
      <c r="V88" s="230"/>
      <c r="W88" s="230"/>
      <c r="X88" s="230"/>
      <c r="Y88" s="230"/>
      <c r="Z88" s="230"/>
      <c r="AA88" s="230"/>
      <c r="AB88" s="230"/>
      <c r="AC88" s="230"/>
      <c r="AD88" s="230"/>
      <c r="AE88" s="230"/>
      <c r="AF88" s="230"/>
      <c r="AG88" s="228">
        <f>'VOSZ-SZS_STRAVOVANI - ZAB...'!M32</f>
        <v>0</v>
      </c>
      <c r="AH88" s="229"/>
      <c r="AI88" s="229"/>
      <c r="AJ88" s="229"/>
      <c r="AK88" s="229"/>
      <c r="AL88" s="229"/>
      <c r="AM88" s="229"/>
      <c r="AN88" s="228">
        <f t="shared" si="0"/>
        <v>0</v>
      </c>
      <c r="AO88" s="229"/>
      <c r="AP88" s="229"/>
      <c r="AQ88" s="96"/>
      <c r="AS88" s="97">
        <f>'VOSZ-SZS_STRAVOVANI - ZAB...'!M28</f>
        <v>0</v>
      </c>
      <c r="AT88" s="98">
        <f>'VOSZ-SZS_STRAVOVANI - ZAB...'!M29</f>
        <v>0</v>
      </c>
      <c r="AU88" s="98">
        <f>'VOSZ-SZS_STRAVOVANI - ZAB...'!M30</f>
        <v>0</v>
      </c>
      <c r="AV88" s="98">
        <f t="shared" si="1"/>
        <v>0</v>
      </c>
      <c r="AW88" s="99">
        <f>'VOSZ-SZS_STRAVOVANI - ZAB...'!Z126</f>
        <v>0</v>
      </c>
      <c r="AX88" s="98">
        <f>'VOSZ-SZS_STRAVOVANI - ZAB...'!M34</f>
        <v>0</v>
      </c>
      <c r="AY88" s="98">
        <f>'VOSZ-SZS_STRAVOVANI - ZAB...'!M35</f>
        <v>0</v>
      </c>
      <c r="AZ88" s="98">
        <f>'VOSZ-SZS_STRAVOVANI - ZAB...'!M36</f>
        <v>0</v>
      </c>
      <c r="BA88" s="98">
        <f>'VOSZ-SZS_STRAVOVANI - ZAB...'!M37</f>
        <v>0</v>
      </c>
      <c r="BB88" s="98">
        <f>'VOSZ-SZS_STRAVOVANI - ZAB...'!H34</f>
        <v>0</v>
      </c>
      <c r="BC88" s="98">
        <f>'VOSZ-SZS_STRAVOVANI - ZAB...'!H35</f>
        <v>0</v>
      </c>
      <c r="BD88" s="98">
        <f>'VOSZ-SZS_STRAVOVANI - ZAB...'!H36</f>
        <v>0</v>
      </c>
      <c r="BE88" s="98">
        <f>'VOSZ-SZS_STRAVOVANI - ZAB...'!H37</f>
        <v>0</v>
      </c>
      <c r="BF88" s="100">
        <f>'VOSZ-SZS_STRAVOVANI - ZAB...'!H38</f>
        <v>0</v>
      </c>
      <c r="BT88" s="101" t="s">
        <v>26</v>
      </c>
      <c r="BV88" s="101" t="s">
        <v>91</v>
      </c>
      <c r="BW88" s="101" t="s">
        <v>97</v>
      </c>
      <c r="BX88" s="101" t="s">
        <v>92</v>
      </c>
    </row>
    <row r="89" spans="1:89" s="5" customFormat="1" ht="69" customHeight="1">
      <c r="A89" s="92" t="s">
        <v>94</v>
      </c>
      <c r="B89" s="93"/>
      <c r="C89" s="94"/>
      <c r="D89" s="230" t="s">
        <v>98</v>
      </c>
      <c r="E89" s="230"/>
      <c r="F89" s="230"/>
      <c r="G89" s="230"/>
      <c r="H89" s="230"/>
      <c r="I89" s="95"/>
      <c r="J89" s="230" t="s">
        <v>99</v>
      </c>
      <c r="K89" s="230"/>
      <c r="L89" s="230"/>
      <c r="M89" s="230"/>
      <c r="N89" s="230"/>
      <c r="O89" s="230"/>
      <c r="P89" s="230"/>
      <c r="Q89" s="230"/>
      <c r="R89" s="230"/>
      <c r="S89" s="230"/>
      <c r="T89" s="230"/>
      <c r="U89" s="230"/>
      <c r="V89" s="230"/>
      <c r="W89" s="230"/>
      <c r="X89" s="230"/>
      <c r="Y89" s="230"/>
      <c r="Z89" s="230"/>
      <c r="AA89" s="230"/>
      <c r="AB89" s="230"/>
      <c r="AC89" s="230"/>
      <c r="AD89" s="230"/>
      <c r="AE89" s="230"/>
      <c r="AF89" s="230"/>
      <c r="AG89" s="228">
        <f>'VOSZ-SZS_VSTUP_ACS_A - ZA...'!M32</f>
        <v>0</v>
      </c>
      <c r="AH89" s="229"/>
      <c r="AI89" s="229"/>
      <c r="AJ89" s="229"/>
      <c r="AK89" s="229"/>
      <c r="AL89" s="229"/>
      <c r="AM89" s="229"/>
      <c r="AN89" s="228">
        <f t="shared" si="0"/>
        <v>0</v>
      </c>
      <c r="AO89" s="229"/>
      <c r="AP89" s="229"/>
      <c r="AQ89" s="96"/>
      <c r="AS89" s="97">
        <f>'VOSZ-SZS_VSTUP_ACS_A - ZA...'!M28</f>
        <v>0</v>
      </c>
      <c r="AT89" s="98">
        <f>'VOSZ-SZS_VSTUP_ACS_A - ZA...'!M29</f>
        <v>0</v>
      </c>
      <c r="AU89" s="98">
        <f>'VOSZ-SZS_VSTUP_ACS_A - ZA...'!M30</f>
        <v>0</v>
      </c>
      <c r="AV89" s="98">
        <f t="shared" si="1"/>
        <v>0</v>
      </c>
      <c r="AW89" s="99">
        <f>'VOSZ-SZS_VSTUP_ACS_A - ZA...'!Z126</f>
        <v>0</v>
      </c>
      <c r="AX89" s="98">
        <f>'VOSZ-SZS_VSTUP_ACS_A - ZA...'!M34</f>
        <v>0</v>
      </c>
      <c r="AY89" s="98">
        <f>'VOSZ-SZS_VSTUP_ACS_A - ZA...'!M35</f>
        <v>0</v>
      </c>
      <c r="AZ89" s="98">
        <f>'VOSZ-SZS_VSTUP_ACS_A - ZA...'!M36</f>
        <v>0</v>
      </c>
      <c r="BA89" s="98">
        <f>'VOSZ-SZS_VSTUP_ACS_A - ZA...'!M37</f>
        <v>0</v>
      </c>
      <c r="BB89" s="98">
        <f>'VOSZ-SZS_VSTUP_ACS_A - ZA...'!H34</f>
        <v>0</v>
      </c>
      <c r="BC89" s="98">
        <f>'VOSZ-SZS_VSTUP_ACS_A - ZA...'!H35</f>
        <v>0</v>
      </c>
      <c r="BD89" s="98">
        <f>'VOSZ-SZS_VSTUP_ACS_A - ZA...'!H36</f>
        <v>0</v>
      </c>
      <c r="BE89" s="98">
        <f>'VOSZ-SZS_VSTUP_ACS_A - ZA...'!H37</f>
        <v>0</v>
      </c>
      <c r="BF89" s="100">
        <f>'VOSZ-SZS_VSTUP_ACS_A - ZA...'!H38</f>
        <v>0</v>
      </c>
      <c r="BT89" s="101" t="s">
        <v>26</v>
      </c>
      <c r="BV89" s="101" t="s">
        <v>91</v>
      </c>
      <c r="BW89" s="101" t="s">
        <v>100</v>
      </c>
      <c r="BX89" s="101" t="s">
        <v>92</v>
      </c>
    </row>
    <row r="90" spans="1:89" s="5" customFormat="1" ht="69" customHeight="1">
      <c r="A90" s="92" t="s">
        <v>94</v>
      </c>
      <c r="B90" s="93"/>
      <c r="C90" s="94"/>
      <c r="D90" s="230" t="s">
        <v>101</v>
      </c>
      <c r="E90" s="230"/>
      <c r="F90" s="230"/>
      <c r="G90" s="230"/>
      <c r="H90" s="230"/>
      <c r="I90" s="95"/>
      <c r="J90" s="230" t="s">
        <v>102</v>
      </c>
      <c r="K90" s="230"/>
      <c r="L90" s="230"/>
      <c r="M90" s="230"/>
      <c r="N90" s="230"/>
      <c r="O90" s="230"/>
      <c r="P90" s="230"/>
      <c r="Q90" s="230"/>
      <c r="R90" s="230"/>
      <c r="S90" s="230"/>
      <c r="T90" s="230"/>
      <c r="U90" s="230"/>
      <c r="V90" s="230"/>
      <c r="W90" s="230"/>
      <c r="X90" s="230"/>
      <c r="Y90" s="230"/>
      <c r="Z90" s="230"/>
      <c r="AA90" s="230"/>
      <c r="AB90" s="230"/>
      <c r="AC90" s="230"/>
      <c r="AD90" s="230"/>
      <c r="AE90" s="230"/>
      <c r="AF90" s="230"/>
      <c r="AG90" s="228">
        <f>'VOSZ-SZS_VSTUP_ACS_K - ZA...'!M32</f>
        <v>0</v>
      </c>
      <c r="AH90" s="229"/>
      <c r="AI90" s="229"/>
      <c r="AJ90" s="229"/>
      <c r="AK90" s="229"/>
      <c r="AL90" s="229"/>
      <c r="AM90" s="229"/>
      <c r="AN90" s="228">
        <f t="shared" si="0"/>
        <v>0</v>
      </c>
      <c r="AO90" s="229"/>
      <c r="AP90" s="229"/>
      <c r="AQ90" s="96"/>
      <c r="AS90" s="97">
        <f>'VOSZ-SZS_VSTUP_ACS_K - ZA...'!M28</f>
        <v>0</v>
      </c>
      <c r="AT90" s="98">
        <f>'VOSZ-SZS_VSTUP_ACS_K - ZA...'!M29</f>
        <v>0</v>
      </c>
      <c r="AU90" s="98">
        <f>'VOSZ-SZS_VSTUP_ACS_K - ZA...'!M30</f>
        <v>0</v>
      </c>
      <c r="AV90" s="98">
        <f t="shared" si="1"/>
        <v>0</v>
      </c>
      <c r="AW90" s="99">
        <f>'VOSZ-SZS_VSTUP_ACS_K - ZA...'!Z126</f>
        <v>0</v>
      </c>
      <c r="AX90" s="98">
        <f>'VOSZ-SZS_VSTUP_ACS_K - ZA...'!M34</f>
        <v>0</v>
      </c>
      <c r="AY90" s="98">
        <f>'VOSZ-SZS_VSTUP_ACS_K - ZA...'!M35</f>
        <v>0</v>
      </c>
      <c r="AZ90" s="98">
        <f>'VOSZ-SZS_VSTUP_ACS_K - ZA...'!M36</f>
        <v>0</v>
      </c>
      <c r="BA90" s="98">
        <f>'VOSZ-SZS_VSTUP_ACS_K - ZA...'!M37</f>
        <v>0</v>
      </c>
      <c r="BB90" s="98">
        <f>'VOSZ-SZS_VSTUP_ACS_K - ZA...'!H34</f>
        <v>0</v>
      </c>
      <c r="BC90" s="98">
        <f>'VOSZ-SZS_VSTUP_ACS_K - ZA...'!H35</f>
        <v>0</v>
      </c>
      <c r="BD90" s="98">
        <f>'VOSZ-SZS_VSTUP_ACS_K - ZA...'!H36</f>
        <v>0</v>
      </c>
      <c r="BE90" s="98">
        <f>'VOSZ-SZS_VSTUP_ACS_K - ZA...'!H37</f>
        <v>0</v>
      </c>
      <c r="BF90" s="100">
        <f>'VOSZ-SZS_VSTUP_ACS_K - ZA...'!H38</f>
        <v>0</v>
      </c>
      <c r="BT90" s="101" t="s">
        <v>26</v>
      </c>
      <c r="BV90" s="101" t="s">
        <v>91</v>
      </c>
      <c r="BW90" s="101" t="s">
        <v>103</v>
      </c>
      <c r="BX90" s="101" t="s">
        <v>92</v>
      </c>
    </row>
    <row r="91" spans="1:89" s="5" customFormat="1" ht="69" customHeight="1">
      <c r="A91" s="92" t="s">
        <v>94</v>
      </c>
      <c r="B91" s="93"/>
      <c r="C91" s="94"/>
      <c r="D91" s="230" t="s">
        <v>104</v>
      </c>
      <c r="E91" s="230"/>
      <c r="F91" s="230"/>
      <c r="G91" s="230"/>
      <c r="H91" s="230"/>
      <c r="I91" s="95"/>
      <c r="J91" s="230" t="s">
        <v>105</v>
      </c>
      <c r="K91" s="230"/>
      <c r="L91" s="230"/>
      <c r="M91" s="230"/>
      <c r="N91" s="230"/>
      <c r="O91" s="230"/>
      <c r="P91" s="230"/>
      <c r="Q91" s="230"/>
      <c r="R91" s="230"/>
      <c r="S91" s="230"/>
      <c r="T91" s="230"/>
      <c r="U91" s="230"/>
      <c r="V91" s="230"/>
      <c r="W91" s="230"/>
      <c r="X91" s="230"/>
      <c r="Y91" s="230"/>
      <c r="Z91" s="230"/>
      <c r="AA91" s="230"/>
      <c r="AB91" s="230"/>
      <c r="AC91" s="230"/>
      <c r="AD91" s="230"/>
      <c r="AE91" s="230"/>
      <c r="AF91" s="230"/>
      <c r="AG91" s="228">
        <f>'VOSZ-SZS_VSTUP_TABLA - ZA...'!M32</f>
        <v>0</v>
      </c>
      <c r="AH91" s="229"/>
      <c r="AI91" s="229"/>
      <c r="AJ91" s="229"/>
      <c r="AK91" s="229"/>
      <c r="AL91" s="229"/>
      <c r="AM91" s="229"/>
      <c r="AN91" s="228">
        <f t="shared" si="0"/>
        <v>0</v>
      </c>
      <c r="AO91" s="229"/>
      <c r="AP91" s="229"/>
      <c r="AQ91" s="96"/>
      <c r="AS91" s="97">
        <f>'VOSZ-SZS_VSTUP_TABLA - ZA...'!M28</f>
        <v>0</v>
      </c>
      <c r="AT91" s="98">
        <f>'VOSZ-SZS_VSTUP_TABLA - ZA...'!M29</f>
        <v>0</v>
      </c>
      <c r="AU91" s="98">
        <f>'VOSZ-SZS_VSTUP_TABLA - ZA...'!M30</f>
        <v>0</v>
      </c>
      <c r="AV91" s="98">
        <f t="shared" si="1"/>
        <v>0</v>
      </c>
      <c r="AW91" s="99">
        <f>'VOSZ-SZS_VSTUP_TABLA - ZA...'!Z126</f>
        <v>0</v>
      </c>
      <c r="AX91" s="98">
        <f>'VOSZ-SZS_VSTUP_TABLA - ZA...'!M34</f>
        <v>0</v>
      </c>
      <c r="AY91" s="98">
        <f>'VOSZ-SZS_VSTUP_TABLA - ZA...'!M35</f>
        <v>0</v>
      </c>
      <c r="AZ91" s="98">
        <f>'VOSZ-SZS_VSTUP_TABLA - ZA...'!M36</f>
        <v>0</v>
      </c>
      <c r="BA91" s="98">
        <f>'VOSZ-SZS_VSTUP_TABLA - ZA...'!M37</f>
        <v>0</v>
      </c>
      <c r="BB91" s="98">
        <f>'VOSZ-SZS_VSTUP_TABLA - ZA...'!H34</f>
        <v>0</v>
      </c>
      <c r="BC91" s="98">
        <f>'VOSZ-SZS_VSTUP_TABLA - ZA...'!H35</f>
        <v>0</v>
      </c>
      <c r="BD91" s="98">
        <f>'VOSZ-SZS_VSTUP_TABLA - ZA...'!H36</f>
        <v>0</v>
      </c>
      <c r="BE91" s="98">
        <f>'VOSZ-SZS_VSTUP_TABLA - ZA...'!H37</f>
        <v>0</v>
      </c>
      <c r="BF91" s="100">
        <f>'VOSZ-SZS_VSTUP_TABLA - ZA...'!H38</f>
        <v>0</v>
      </c>
      <c r="BT91" s="101" t="s">
        <v>26</v>
      </c>
      <c r="BV91" s="101" t="s">
        <v>91</v>
      </c>
      <c r="BW91" s="101" t="s">
        <v>106</v>
      </c>
      <c r="BX91" s="101" t="s">
        <v>92</v>
      </c>
    </row>
    <row r="92" spans="1:89" s="5" customFormat="1" ht="69" customHeight="1">
      <c r="A92" s="92" t="s">
        <v>94</v>
      </c>
      <c r="B92" s="93"/>
      <c r="C92" s="94"/>
      <c r="D92" s="230" t="s">
        <v>107</v>
      </c>
      <c r="E92" s="230"/>
      <c r="F92" s="230"/>
      <c r="G92" s="230"/>
      <c r="H92" s="230"/>
      <c r="I92" s="95"/>
      <c r="J92" s="230" t="s">
        <v>99</v>
      </c>
      <c r="K92" s="230"/>
      <c r="L92" s="230"/>
      <c r="M92" s="230"/>
      <c r="N92" s="230"/>
      <c r="O92" s="230"/>
      <c r="P92" s="230"/>
      <c r="Q92" s="230"/>
      <c r="R92" s="230"/>
      <c r="S92" s="230"/>
      <c r="T92" s="230"/>
      <c r="U92" s="230"/>
      <c r="V92" s="230"/>
      <c r="W92" s="230"/>
      <c r="X92" s="230"/>
      <c r="Y92" s="230"/>
      <c r="Z92" s="230"/>
      <c r="AA92" s="230"/>
      <c r="AB92" s="230"/>
      <c r="AC92" s="230"/>
      <c r="AD92" s="230"/>
      <c r="AE92" s="230"/>
      <c r="AF92" s="230"/>
      <c r="AG92" s="228">
        <f>'VOSZ-SZS_VSTUP_CCTVA - ZA...'!M32</f>
        <v>0</v>
      </c>
      <c r="AH92" s="229"/>
      <c r="AI92" s="229"/>
      <c r="AJ92" s="229"/>
      <c r="AK92" s="229"/>
      <c r="AL92" s="229"/>
      <c r="AM92" s="229"/>
      <c r="AN92" s="228">
        <f t="shared" si="0"/>
        <v>0</v>
      </c>
      <c r="AO92" s="229"/>
      <c r="AP92" s="229"/>
      <c r="AQ92" s="96"/>
      <c r="AS92" s="97">
        <f>'VOSZ-SZS_VSTUP_CCTVA - ZA...'!M28</f>
        <v>0</v>
      </c>
      <c r="AT92" s="98">
        <f>'VOSZ-SZS_VSTUP_CCTVA - ZA...'!M29</f>
        <v>0</v>
      </c>
      <c r="AU92" s="98">
        <f>'VOSZ-SZS_VSTUP_CCTVA - ZA...'!M30</f>
        <v>0</v>
      </c>
      <c r="AV92" s="98">
        <f t="shared" si="1"/>
        <v>0</v>
      </c>
      <c r="AW92" s="99">
        <f>'VOSZ-SZS_VSTUP_CCTVA - ZA...'!Z124</f>
        <v>0</v>
      </c>
      <c r="AX92" s="98">
        <f>'VOSZ-SZS_VSTUP_CCTVA - ZA...'!M34</f>
        <v>0</v>
      </c>
      <c r="AY92" s="98">
        <f>'VOSZ-SZS_VSTUP_CCTVA - ZA...'!M35</f>
        <v>0</v>
      </c>
      <c r="AZ92" s="98">
        <f>'VOSZ-SZS_VSTUP_CCTVA - ZA...'!M36</f>
        <v>0</v>
      </c>
      <c r="BA92" s="98">
        <f>'VOSZ-SZS_VSTUP_CCTVA - ZA...'!M37</f>
        <v>0</v>
      </c>
      <c r="BB92" s="98">
        <f>'VOSZ-SZS_VSTUP_CCTVA - ZA...'!H34</f>
        <v>0</v>
      </c>
      <c r="BC92" s="98">
        <f>'VOSZ-SZS_VSTUP_CCTVA - ZA...'!H35</f>
        <v>0</v>
      </c>
      <c r="BD92" s="98">
        <f>'VOSZ-SZS_VSTUP_CCTVA - ZA...'!H36</f>
        <v>0</v>
      </c>
      <c r="BE92" s="98">
        <f>'VOSZ-SZS_VSTUP_CCTVA - ZA...'!H37</f>
        <v>0</v>
      </c>
      <c r="BF92" s="100">
        <f>'VOSZ-SZS_VSTUP_CCTVA - ZA...'!H38</f>
        <v>0</v>
      </c>
      <c r="BT92" s="101" t="s">
        <v>26</v>
      </c>
      <c r="BV92" s="101" t="s">
        <v>91</v>
      </c>
      <c r="BW92" s="101" t="s">
        <v>108</v>
      </c>
      <c r="BX92" s="101" t="s">
        <v>92</v>
      </c>
    </row>
    <row r="93" spans="1:89" s="5" customFormat="1" ht="69" customHeight="1">
      <c r="A93" s="92" t="s">
        <v>94</v>
      </c>
      <c r="B93" s="93"/>
      <c r="C93" s="94"/>
      <c r="D93" s="230" t="s">
        <v>109</v>
      </c>
      <c r="E93" s="230"/>
      <c r="F93" s="230"/>
      <c r="G93" s="230"/>
      <c r="H93" s="230"/>
      <c r="I93" s="95"/>
      <c r="J93" s="230" t="s">
        <v>102</v>
      </c>
      <c r="K93" s="230"/>
      <c r="L93" s="230"/>
      <c r="M93" s="230"/>
      <c r="N93" s="230"/>
      <c r="O93" s="230"/>
      <c r="P93" s="230"/>
      <c r="Q93" s="230"/>
      <c r="R93" s="230"/>
      <c r="S93" s="230"/>
      <c r="T93" s="230"/>
      <c r="U93" s="230"/>
      <c r="V93" s="230"/>
      <c r="W93" s="230"/>
      <c r="X93" s="230"/>
      <c r="Y93" s="230"/>
      <c r="Z93" s="230"/>
      <c r="AA93" s="230"/>
      <c r="AB93" s="230"/>
      <c r="AC93" s="230"/>
      <c r="AD93" s="230"/>
      <c r="AE93" s="230"/>
      <c r="AF93" s="230"/>
      <c r="AG93" s="228">
        <f>'VOSZ-SZS_VSTUP_CCTVK - ZA...'!M32</f>
        <v>0</v>
      </c>
      <c r="AH93" s="229"/>
      <c r="AI93" s="229"/>
      <c r="AJ93" s="229"/>
      <c r="AK93" s="229"/>
      <c r="AL93" s="229"/>
      <c r="AM93" s="229"/>
      <c r="AN93" s="228">
        <f t="shared" si="0"/>
        <v>0</v>
      </c>
      <c r="AO93" s="229"/>
      <c r="AP93" s="229"/>
      <c r="AQ93" s="96"/>
      <c r="AS93" s="102">
        <f>'VOSZ-SZS_VSTUP_CCTVK - ZA...'!M28</f>
        <v>0</v>
      </c>
      <c r="AT93" s="103">
        <f>'VOSZ-SZS_VSTUP_CCTVK - ZA...'!M29</f>
        <v>0</v>
      </c>
      <c r="AU93" s="103">
        <f>'VOSZ-SZS_VSTUP_CCTVK - ZA...'!M30</f>
        <v>0</v>
      </c>
      <c r="AV93" s="103">
        <f t="shared" si="1"/>
        <v>0</v>
      </c>
      <c r="AW93" s="104">
        <f>'VOSZ-SZS_VSTUP_CCTVK - ZA...'!Z125</f>
        <v>0</v>
      </c>
      <c r="AX93" s="103">
        <f>'VOSZ-SZS_VSTUP_CCTVK - ZA...'!M34</f>
        <v>0</v>
      </c>
      <c r="AY93" s="103">
        <f>'VOSZ-SZS_VSTUP_CCTVK - ZA...'!M35</f>
        <v>0</v>
      </c>
      <c r="AZ93" s="103">
        <f>'VOSZ-SZS_VSTUP_CCTVK - ZA...'!M36</f>
        <v>0</v>
      </c>
      <c r="BA93" s="103">
        <f>'VOSZ-SZS_VSTUP_CCTVK - ZA...'!M37</f>
        <v>0</v>
      </c>
      <c r="BB93" s="103">
        <f>'VOSZ-SZS_VSTUP_CCTVK - ZA...'!H34</f>
        <v>0</v>
      </c>
      <c r="BC93" s="103">
        <f>'VOSZ-SZS_VSTUP_CCTVK - ZA...'!H35</f>
        <v>0</v>
      </c>
      <c r="BD93" s="103">
        <f>'VOSZ-SZS_VSTUP_CCTVK - ZA...'!H36</f>
        <v>0</v>
      </c>
      <c r="BE93" s="103">
        <f>'VOSZ-SZS_VSTUP_CCTVK - ZA...'!H37</f>
        <v>0</v>
      </c>
      <c r="BF93" s="105">
        <f>'VOSZ-SZS_VSTUP_CCTVK - ZA...'!H38</f>
        <v>0</v>
      </c>
      <c r="BT93" s="101" t="s">
        <v>26</v>
      </c>
      <c r="BV93" s="101" t="s">
        <v>91</v>
      </c>
      <c r="BW93" s="101" t="s">
        <v>110</v>
      </c>
      <c r="BX93" s="101" t="s">
        <v>92</v>
      </c>
    </row>
    <row r="94" spans="1:89" ht="13.5">
      <c r="B94" s="21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2"/>
    </row>
    <row r="95" spans="1:89" s="1" customFormat="1" ht="30" customHeight="1">
      <c r="B95" s="34"/>
      <c r="C95" s="83" t="s">
        <v>111</v>
      </c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236">
        <f>ROUND(SUM(AG96:AG99),2)</f>
        <v>0</v>
      </c>
      <c r="AH95" s="236"/>
      <c r="AI95" s="236"/>
      <c r="AJ95" s="236"/>
      <c r="AK95" s="236"/>
      <c r="AL95" s="236"/>
      <c r="AM95" s="236"/>
      <c r="AN95" s="236">
        <f>ROUND(SUM(AN96:AN99),2)</f>
        <v>0</v>
      </c>
      <c r="AO95" s="236"/>
      <c r="AP95" s="236"/>
      <c r="AQ95" s="36"/>
      <c r="AS95" s="79" t="s">
        <v>112</v>
      </c>
      <c r="AT95" s="80" t="s">
        <v>113</v>
      </c>
      <c r="AU95" s="80" t="s">
        <v>51</v>
      </c>
      <c r="AV95" s="81" t="s">
        <v>76</v>
      </c>
    </row>
    <row r="96" spans="1:89" s="1" customFormat="1" ht="19.899999999999999" customHeight="1">
      <c r="B96" s="34"/>
      <c r="C96" s="35"/>
      <c r="D96" s="106" t="s">
        <v>114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231">
        <f>ROUND(AG87*AS96,2)</f>
        <v>0</v>
      </c>
      <c r="AH96" s="232"/>
      <c r="AI96" s="232"/>
      <c r="AJ96" s="232"/>
      <c r="AK96" s="232"/>
      <c r="AL96" s="232"/>
      <c r="AM96" s="232"/>
      <c r="AN96" s="232">
        <f>ROUND(AG96+AV96,2)</f>
        <v>0</v>
      </c>
      <c r="AO96" s="232"/>
      <c r="AP96" s="232"/>
      <c r="AQ96" s="36"/>
      <c r="AS96" s="107">
        <v>0</v>
      </c>
      <c r="AT96" s="108" t="s">
        <v>115</v>
      </c>
      <c r="AU96" s="108" t="s">
        <v>52</v>
      </c>
      <c r="AV96" s="109">
        <f>ROUND(IF(AU96="základní",AG96*L33,IF(AU96="snížená",AG96*L34,0)),2)</f>
        <v>0</v>
      </c>
      <c r="BV96" s="17" t="s">
        <v>116</v>
      </c>
      <c r="BY96" s="110">
        <f>IF(AU96="základní",AV96,0)</f>
        <v>0</v>
      </c>
      <c r="BZ96" s="110">
        <f>IF(AU96="snížená",AV96,0)</f>
        <v>0</v>
      </c>
      <c r="CA96" s="110">
        <v>0</v>
      </c>
      <c r="CB96" s="110">
        <v>0</v>
      </c>
      <c r="CC96" s="110">
        <v>0</v>
      </c>
      <c r="CD96" s="110">
        <f>IF(AU96="základní",AG96,0)</f>
        <v>0</v>
      </c>
      <c r="CE96" s="110">
        <f>IF(AU96="snížená",AG96,0)</f>
        <v>0</v>
      </c>
      <c r="CF96" s="110">
        <f>IF(AU96="zákl. přenesená",AG96,0)</f>
        <v>0</v>
      </c>
      <c r="CG96" s="110">
        <f>IF(AU96="sníž. přenesená",AG96,0)</f>
        <v>0</v>
      </c>
      <c r="CH96" s="110">
        <f>IF(AU96="nulová",AG96,0)</f>
        <v>0</v>
      </c>
      <c r="CI96" s="17">
        <f>IF(AU96="základní",1,IF(AU96="snížená",2,IF(AU96="zákl. přenesená",4,IF(AU96="sníž. přenesená",5,3))))</f>
        <v>1</v>
      </c>
      <c r="CJ96" s="17">
        <f>IF(AT96="stavební čast",1,IF(8896="investiční čast",2,3))</f>
        <v>1</v>
      </c>
      <c r="CK96" s="17" t="str">
        <f>IF(D96="Vyplň vlastní","","x")</f>
        <v>x</v>
      </c>
    </row>
    <row r="97" spans="2:89" s="1" customFormat="1" ht="19.899999999999999" customHeight="1">
      <c r="B97" s="34"/>
      <c r="C97" s="35"/>
      <c r="D97" s="233" t="s">
        <v>117</v>
      </c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234"/>
      <c r="Y97" s="234"/>
      <c r="Z97" s="234"/>
      <c r="AA97" s="234"/>
      <c r="AB97" s="234"/>
      <c r="AC97" s="35"/>
      <c r="AD97" s="35"/>
      <c r="AE97" s="35"/>
      <c r="AF97" s="35"/>
      <c r="AG97" s="231">
        <f>AG87*AS97</f>
        <v>0</v>
      </c>
      <c r="AH97" s="232"/>
      <c r="AI97" s="232"/>
      <c r="AJ97" s="232"/>
      <c r="AK97" s="232"/>
      <c r="AL97" s="232"/>
      <c r="AM97" s="232"/>
      <c r="AN97" s="232">
        <f>AG97+AV97</f>
        <v>0</v>
      </c>
      <c r="AO97" s="232"/>
      <c r="AP97" s="232"/>
      <c r="AQ97" s="36"/>
      <c r="AS97" s="111">
        <v>0</v>
      </c>
      <c r="AT97" s="112" t="s">
        <v>115</v>
      </c>
      <c r="AU97" s="112" t="s">
        <v>52</v>
      </c>
      <c r="AV97" s="113">
        <f>ROUND(IF(AU97="nulová",0,IF(OR(AU97="základní",AU97="zákl. přenesená"),AG97*L33,AG97*L34)),2)</f>
        <v>0</v>
      </c>
      <c r="BV97" s="17" t="s">
        <v>118</v>
      </c>
      <c r="BY97" s="110">
        <f>IF(AU97="základní",AV97,0)</f>
        <v>0</v>
      </c>
      <c r="BZ97" s="110">
        <f>IF(AU97="snížená",AV97,0)</f>
        <v>0</v>
      </c>
      <c r="CA97" s="110">
        <f>IF(AU97="zákl. přenesená",AV97,0)</f>
        <v>0</v>
      </c>
      <c r="CB97" s="110">
        <f>IF(AU97="sníž. přenesená",AV97,0)</f>
        <v>0</v>
      </c>
      <c r="CC97" s="110">
        <f>IF(AU97="nulová",AV97,0)</f>
        <v>0</v>
      </c>
      <c r="CD97" s="110">
        <f>IF(AU97="základní",AG97,0)</f>
        <v>0</v>
      </c>
      <c r="CE97" s="110">
        <f>IF(AU97="snížená",AG97,0)</f>
        <v>0</v>
      </c>
      <c r="CF97" s="110">
        <f>IF(AU97="zákl. přenesená",AG97,0)</f>
        <v>0</v>
      </c>
      <c r="CG97" s="110">
        <f>IF(AU97="sníž. přenesená",AG97,0)</f>
        <v>0</v>
      </c>
      <c r="CH97" s="110">
        <f>IF(AU97="nulová",AG97,0)</f>
        <v>0</v>
      </c>
      <c r="CI97" s="17">
        <f>IF(AU97="základní",1,IF(AU97="snížená",2,IF(AU97="zákl. přenesená",4,IF(AU97="sníž. přenesená",5,3))))</f>
        <v>1</v>
      </c>
      <c r="CJ97" s="17">
        <f>IF(AT97="stavební čast",1,IF(8897="investiční čast",2,3))</f>
        <v>1</v>
      </c>
      <c r="CK97" s="17" t="str">
        <f>IF(D97="Vyplň vlastní","","x")</f>
        <v/>
      </c>
    </row>
    <row r="98" spans="2:89" s="1" customFormat="1" ht="19.899999999999999" customHeight="1">
      <c r="B98" s="34"/>
      <c r="C98" s="35"/>
      <c r="D98" s="233" t="s">
        <v>117</v>
      </c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  <c r="R98" s="234"/>
      <c r="S98" s="234"/>
      <c r="T98" s="234"/>
      <c r="U98" s="234"/>
      <c r="V98" s="234"/>
      <c r="W98" s="234"/>
      <c r="X98" s="234"/>
      <c r="Y98" s="234"/>
      <c r="Z98" s="234"/>
      <c r="AA98" s="234"/>
      <c r="AB98" s="234"/>
      <c r="AC98" s="35"/>
      <c r="AD98" s="35"/>
      <c r="AE98" s="35"/>
      <c r="AF98" s="35"/>
      <c r="AG98" s="231">
        <f>AG87*AS98</f>
        <v>0</v>
      </c>
      <c r="AH98" s="232"/>
      <c r="AI98" s="232"/>
      <c r="AJ98" s="232"/>
      <c r="AK98" s="232"/>
      <c r="AL98" s="232"/>
      <c r="AM98" s="232"/>
      <c r="AN98" s="232">
        <f>AG98+AV98</f>
        <v>0</v>
      </c>
      <c r="AO98" s="232"/>
      <c r="AP98" s="232"/>
      <c r="AQ98" s="36"/>
      <c r="AS98" s="111">
        <v>0</v>
      </c>
      <c r="AT98" s="112" t="s">
        <v>115</v>
      </c>
      <c r="AU98" s="112" t="s">
        <v>52</v>
      </c>
      <c r="AV98" s="113">
        <f>ROUND(IF(AU98="nulová",0,IF(OR(AU98="základní",AU98="zákl. přenesená"),AG98*L33,AG98*L34)),2)</f>
        <v>0</v>
      </c>
      <c r="BV98" s="17" t="s">
        <v>118</v>
      </c>
      <c r="BY98" s="110">
        <f>IF(AU98="základní",AV98,0)</f>
        <v>0</v>
      </c>
      <c r="BZ98" s="110">
        <f>IF(AU98="snížená",AV98,0)</f>
        <v>0</v>
      </c>
      <c r="CA98" s="110">
        <f>IF(AU98="zákl. přenesená",AV98,0)</f>
        <v>0</v>
      </c>
      <c r="CB98" s="110">
        <f>IF(AU98="sníž. přenesená",AV98,0)</f>
        <v>0</v>
      </c>
      <c r="CC98" s="110">
        <f>IF(AU98="nulová",AV98,0)</f>
        <v>0</v>
      </c>
      <c r="CD98" s="110">
        <f>IF(AU98="základní",AG98,0)</f>
        <v>0</v>
      </c>
      <c r="CE98" s="110">
        <f>IF(AU98="snížená",AG98,0)</f>
        <v>0</v>
      </c>
      <c r="CF98" s="110">
        <f>IF(AU98="zákl. přenesená",AG98,0)</f>
        <v>0</v>
      </c>
      <c r="CG98" s="110">
        <f>IF(AU98="sníž. přenesená",AG98,0)</f>
        <v>0</v>
      </c>
      <c r="CH98" s="110">
        <f>IF(AU98="nulová",AG98,0)</f>
        <v>0</v>
      </c>
      <c r="CI98" s="17">
        <f>IF(AU98="základní",1,IF(AU98="snížená",2,IF(AU98="zákl. přenesená",4,IF(AU98="sníž. přenesená",5,3))))</f>
        <v>1</v>
      </c>
      <c r="CJ98" s="17">
        <f>IF(AT98="stavební čast",1,IF(8898="investiční čast",2,3))</f>
        <v>1</v>
      </c>
      <c r="CK98" s="17" t="str">
        <f>IF(D98="Vyplň vlastní","","x")</f>
        <v/>
      </c>
    </row>
    <row r="99" spans="2:89" s="1" customFormat="1" ht="19.899999999999999" customHeight="1">
      <c r="B99" s="34"/>
      <c r="C99" s="35"/>
      <c r="D99" s="233" t="s">
        <v>117</v>
      </c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  <c r="R99" s="234"/>
      <c r="S99" s="234"/>
      <c r="T99" s="234"/>
      <c r="U99" s="234"/>
      <c r="V99" s="234"/>
      <c r="W99" s="234"/>
      <c r="X99" s="234"/>
      <c r="Y99" s="234"/>
      <c r="Z99" s="234"/>
      <c r="AA99" s="234"/>
      <c r="AB99" s="234"/>
      <c r="AC99" s="35"/>
      <c r="AD99" s="35"/>
      <c r="AE99" s="35"/>
      <c r="AF99" s="35"/>
      <c r="AG99" s="231">
        <f>AG87*AS99</f>
        <v>0</v>
      </c>
      <c r="AH99" s="232"/>
      <c r="AI99" s="232"/>
      <c r="AJ99" s="232"/>
      <c r="AK99" s="232"/>
      <c r="AL99" s="232"/>
      <c r="AM99" s="232"/>
      <c r="AN99" s="232">
        <f>AG99+AV99</f>
        <v>0</v>
      </c>
      <c r="AO99" s="232"/>
      <c r="AP99" s="232"/>
      <c r="AQ99" s="36"/>
      <c r="AS99" s="114">
        <v>0</v>
      </c>
      <c r="AT99" s="115" t="s">
        <v>115</v>
      </c>
      <c r="AU99" s="115" t="s">
        <v>52</v>
      </c>
      <c r="AV99" s="116">
        <f>ROUND(IF(AU99="nulová",0,IF(OR(AU99="základní",AU99="zákl. přenesená"),AG99*L33,AG99*L34)),2)</f>
        <v>0</v>
      </c>
      <c r="BV99" s="17" t="s">
        <v>118</v>
      </c>
      <c r="BY99" s="110">
        <f>IF(AU99="základní",AV99,0)</f>
        <v>0</v>
      </c>
      <c r="BZ99" s="110">
        <f>IF(AU99="snížená",AV99,0)</f>
        <v>0</v>
      </c>
      <c r="CA99" s="110">
        <f>IF(AU99="zákl. přenesená",AV99,0)</f>
        <v>0</v>
      </c>
      <c r="CB99" s="110">
        <f>IF(AU99="sníž. přenesená",AV99,0)</f>
        <v>0</v>
      </c>
      <c r="CC99" s="110">
        <f>IF(AU99="nulová",AV99,0)</f>
        <v>0</v>
      </c>
      <c r="CD99" s="110">
        <f>IF(AU99="základní",AG99,0)</f>
        <v>0</v>
      </c>
      <c r="CE99" s="110">
        <f>IF(AU99="snížená",AG99,0)</f>
        <v>0</v>
      </c>
      <c r="CF99" s="110">
        <f>IF(AU99="zákl. přenesená",AG99,0)</f>
        <v>0</v>
      </c>
      <c r="CG99" s="110">
        <f>IF(AU99="sníž. přenesená",AG99,0)</f>
        <v>0</v>
      </c>
      <c r="CH99" s="110">
        <f>IF(AU99="nulová",AG99,0)</f>
        <v>0</v>
      </c>
      <c r="CI99" s="17">
        <f>IF(AU99="základní",1,IF(AU99="snížená",2,IF(AU99="zákl. přenesená",4,IF(AU99="sníž. přenesená",5,3))))</f>
        <v>1</v>
      </c>
      <c r="CJ99" s="17">
        <f>IF(AT99="stavební čast",1,IF(8899="investiční čast",2,3))</f>
        <v>1</v>
      </c>
      <c r="CK99" s="17" t="str">
        <f>IF(D99="Vyplň vlastní","","x")</f>
        <v/>
      </c>
    </row>
    <row r="100" spans="2:89" s="1" customFormat="1" ht="10.9" customHeight="1"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6"/>
    </row>
    <row r="101" spans="2:89" s="1" customFormat="1" ht="30" customHeight="1">
      <c r="B101" s="34"/>
      <c r="C101" s="117" t="s">
        <v>119</v>
      </c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237">
        <f>ROUND(AG87+AG95,2)</f>
        <v>0</v>
      </c>
      <c r="AH101" s="237"/>
      <c r="AI101" s="237"/>
      <c r="AJ101" s="237"/>
      <c r="AK101" s="237"/>
      <c r="AL101" s="237"/>
      <c r="AM101" s="237"/>
      <c r="AN101" s="237">
        <f>AN87+AN95</f>
        <v>0</v>
      </c>
      <c r="AO101" s="237"/>
      <c r="AP101" s="237"/>
      <c r="AQ101" s="36"/>
    </row>
    <row r="102" spans="2:89" s="1" customFormat="1" ht="6.95" customHeight="1">
      <c r="B102" s="58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60"/>
    </row>
  </sheetData>
  <sheetProtection algorithmName="SHA-512" hashValue="PaKVSAEVbgR0FMYy8TiRx+AX8K+Yz3k5IhcnydB5/+Z8jfmI4QDc685H8KYlxtKWB3d+pQtFH9WEsC735vL8ug==" saltValue="Pxxz6LtI3aK/G6oVTC097A==" spinCount="100000" sheet="1" objects="1" scenarios="1" formatCells="0" formatColumns="0" formatRows="0" sort="0" autoFilter="0"/>
  <mergeCells count="80">
    <mergeCell ref="AR2:BG2"/>
    <mergeCell ref="AG87:AM87"/>
    <mergeCell ref="AN87:AP87"/>
    <mergeCell ref="AG95:AM95"/>
    <mergeCell ref="AN95:AP95"/>
    <mergeCell ref="AG101:AM101"/>
    <mergeCell ref="AN101:AP101"/>
    <mergeCell ref="D98:AB98"/>
    <mergeCell ref="AG98:AM98"/>
    <mergeCell ref="AN98:AP98"/>
    <mergeCell ref="D99:AB99"/>
    <mergeCell ref="AG99:AM99"/>
    <mergeCell ref="AN99:AP99"/>
    <mergeCell ref="AG96:AM96"/>
    <mergeCell ref="AN96:AP96"/>
    <mergeCell ref="D97:AB97"/>
    <mergeCell ref="AG97:AM97"/>
    <mergeCell ref="AN97:AP97"/>
    <mergeCell ref="AN92:AP92"/>
    <mergeCell ref="AG92:AM92"/>
    <mergeCell ref="D92:H92"/>
    <mergeCell ref="J92:AF92"/>
    <mergeCell ref="AN93:AP93"/>
    <mergeCell ref="AG93:AM93"/>
    <mergeCell ref="D93:H93"/>
    <mergeCell ref="J93:AF93"/>
    <mergeCell ref="AN90:AP90"/>
    <mergeCell ref="AG90:AM90"/>
    <mergeCell ref="D90:H90"/>
    <mergeCell ref="J90:AF90"/>
    <mergeCell ref="AN91:AP91"/>
    <mergeCell ref="AG91:AM91"/>
    <mergeCell ref="D91:H91"/>
    <mergeCell ref="J91:AF91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AS82:AT84"/>
    <mergeCell ref="AM83:AP83"/>
    <mergeCell ref="C85:G85"/>
    <mergeCell ref="I85:AF85"/>
    <mergeCell ref="AG85:AM85"/>
    <mergeCell ref="AN85:AP85"/>
    <mergeCell ref="X39:AB39"/>
    <mergeCell ref="AK39:AO39"/>
    <mergeCell ref="C76:AP76"/>
    <mergeCell ref="L78:AO78"/>
    <mergeCell ref="AM82:AP82"/>
    <mergeCell ref="L36:O36"/>
    <mergeCell ref="W36:AE36"/>
    <mergeCell ref="AK36:AO36"/>
    <mergeCell ref="L37:O37"/>
    <mergeCell ref="W37:AE37"/>
    <mergeCell ref="AK37:AO37"/>
    <mergeCell ref="W34:AE34"/>
    <mergeCell ref="AK34:AO34"/>
    <mergeCell ref="L35:O35"/>
    <mergeCell ref="W35:AE35"/>
    <mergeCell ref="AK35:AO35"/>
    <mergeCell ref="C2:AP2"/>
    <mergeCell ref="C4:AP4"/>
    <mergeCell ref="BG5:BG34"/>
    <mergeCell ref="K5:AO5"/>
    <mergeCell ref="K6:AO6"/>
    <mergeCell ref="E14:AJ14"/>
    <mergeCell ref="E23:AN23"/>
    <mergeCell ref="AK26:AO26"/>
    <mergeCell ref="AK27:AO27"/>
    <mergeCell ref="AK28:AO28"/>
    <mergeCell ref="AK29:AO29"/>
    <mergeCell ref="AK31:AO31"/>
    <mergeCell ref="L33:O33"/>
    <mergeCell ref="W33:AE33"/>
    <mergeCell ref="AK33:AO33"/>
    <mergeCell ref="L34:O34"/>
  </mergeCells>
  <dataValidations count="2">
    <dataValidation type="list" allowBlank="1" showInputMessage="1" showErrorMessage="1" error="Povoleny jsou hodnoty základní, snížená, zákl. přenesená, sníž. přenesená, nulová." sqref="AU96:AU100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6:AT100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8" location="'VOSZ-SZS_STRAVOVANI - ZAB...'!C2" display="/"/>
    <hyperlink ref="A89" location="'VOSZ-SZS_VSTUP_ACS_A - ZA...'!C2" display="/"/>
    <hyperlink ref="A90" location="'VOSZ-SZS_VSTUP_ACS_K - ZA...'!C2" display="/"/>
    <hyperlink ref="A91" location="'VOSZ-SZS_VSTUP_TABLA - ZA...'!C2" display="/"/>
    <hyperlink ref="A92" location="'VOSZ-SZS_VSTUP_CCTVA - ZA...'!C2" display="/"/>
    <hyperlink ref="A93" location="'VOSZ-SZS_VSTUP_CCTVK - ZA...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07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4" width="20" hidden="1" customWidth="1"/>
    <col min="25" max="25" width="12.33203125" hidden="1" customWidth="1"/>
    <col min="26" max="26" width="16.33203125" hidden="1" customWidth="1"/>
    <col min="27" max="27" width="12.33203125" hidden="1" customWidth="1"/>
    <col min="28" max="28" width="15" hidden="1" customWidth="1"/>
    <col min="29" max="29" width="11" hidden="1" customWidth="1"/>
    <col min="30" max="30" width="15" hidden="1" customWidth="1"/>
    <col min="31" max="31" width="16.33203125" hidden="1" customWidth="1"/>
    <col min="44" max="65" width="9.33203125" hidden="1"/>
  </cols>
  <sheetData>
    <row r="1" spans="1:66" ht="21.75" customHeight="1">
      <c r="A1" s="119"/>
      <c r="B1" s="11"/>
      <c r="C1" s="11"/>
      <c r="D1" s="12" t="s">
        <v>1</v>
      </c>
      <c r="E1" s="11"/>
      <c r="F1" s="13" t="s">
        <v>120</v>
      </c>
      <c r="G1" s="13"/>
      <c r="H1" s="284" t="s">
        <v>121</v>
      </c>
      <c r="I1" s="284"/>
      <c r="J1" s="284"/>
      <c r="K1" s="284"/>
      <c r="L1" s="13" t="s">
        <v>122</v>
      </c>
      <c r="M1" s="11"/>
      <c r="N1" s="11"/>
      <c r="O1" s="12" t="s">
        <v>123</v>
      </c>
      <c r="P1" s="11"/>
      <c r="Q1" s="11"/>
      <c r="R1" s="11"/>
      <c r="S1" s="13" t="s">
        <v>124</v>
      </c>
      <c r="T1" s="13"/>
      <c r="U1" s="119"/>
      <c r="V1" s="119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92" t="s">
        <v>8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S2" s="238" t="s">
        <v>9</v>
      </c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T2" s="17" t="s">
        <v>97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125</v>
      </c>
    </row>
    <row r="4" spans="1:66" ht="36.950000000000003" customHeight="1">
      <c r="B4" s="21"/>
      <c r="C4" s="194" t="s">
        <v>126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22"/>
      <c r="T4" s="23" t="s">
        <v>14</v>
      </c>
      <c r="AT4" s="17" t="s">
        <v>6</v>
      </c>
    </row>
    <row r="5" spans="1:66" ht="6.95" customHeight="1">
      <c r="B5" s="21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2"/>
    </row>
    <row r="6" spans="1:66" ht="25.35" customHeight="1">
      <c r="B6" s="21"/>
      <c r="C6" s="25"/>
      <c r="D6" s="29" t="s">
        <v>20</v>
      </c>
      <c r="E6" s="25"/>
      <c r="F6" s="240" t="str">
        <f>'Rekapitulace stavby'!K6</f>
        <v>ZABEZPEČENÍ HLAVNÍHO VSTUPU Z ALŠOVA NÁBŘEŽÍ A VSTUPU KŘÍŽOVNICKÉ ULICE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5"/>
      <c r="R6" s="22"/>
    </row>
    <row r="7" spans="1:66" s="1" customFormat="1" ht="32.85" customHeight="1">
      <c r="B7" s="34"/>
      <c r="C7" s="35"/>
      <c r="D7" s="28" t="s">
        <v>127</v>
      </c>
      <c r="E7" s="35"/>
      <c r="F7" s="200" t="s">
        <v>128</v>
      </c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35"/>
      <c r="R7" s="36"/>
    </row>
    <row r="8" spans="1:66" s="1" customFormat="1" ht="14.45" customHeight="1">
      <c r="B8" s="34"/>
      <c r="C8" s="35"/>
      <c r="D8" s="29" t="s">
        <v>23</v>
      </c>
      <c r="E8" s="35"/>
      <c r="F8" s="27" t="s">
        <v>24</v>
      </c>
      <c r="G8" s="35"/>
      <c r="H8" s="35"/>
      <c r="I8" s="35"/>
      <c r="J8" s="35"/>
      <c r="K8" s="35"/>
      <c r="L8" s="35"/>
      <c r="M8" s="29" t="s">
        <v>25</v>
      </c>
      <c r="N8" s="35"/>
      <c r="O8" s="27" t="s">
        <v>24</v>
      </c>
      <c r="P8" s="35"/>
      <c r="Q8" s="35"/>
      <c r="R8" s="36"/>
    </row>
    <row r="9" spans="1:66" s="1" customFormat="1" ht="14.45" customHeight="1">
      <c r="B9" s="34"/>
      <c r="C9" s="35"/>
      <c r="D9" s="29" t="s">
        <v>27</v>
      </c>
      <c r="E9" s="35"/>
      <c r="F9" s="27" t="s">
        <v>28</v>
      </c>
      <c r="G9" s="35"/>
      <c r="H9" s="35"/>
      <c r="I9" s="35"/>
      <c r="J9" s="35"/>
      <c r="K9" s="35"/>
      <c r="L9" s="35"/>
      <c r="M9" s="29" t="s">
        <v>29</v>
      </c>
      <c r="N9" s="35"/>
      <c r="O9" s="243" t="str">
        <f>'Rekapitulace stavby'!AN8</f>
        <v>3.5.2017</v>
      </c>
      <c r="P9" s="244"/>
      <c r="Q9" s="35"/>
      <c r="R9" s="36"/>
    </row>
    <row r="10" spans="1:66" s="1" customFormat="1" ht="10.9" customHeight="1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5" customHeight="1">
      <c r="B11" s="34"/>
      <c r="C11" s="35"/>
      <c r="D11" s="29" t="s">
        <v>33</v>
      </c>
      <c r="E11" s="35"/>
      <c r="F11" s="35"/>
      <c r="G11" s="35"/>
      <c r="H11" s="35"/>
      <c r="I11" s="35"/>
      <c r="J11" s="35"/>
      <c r="K11" s="35"/>
      <c r="L11" s="35"/>
      <c r="M11" s="29" t="s">
        <v>34</v>
      </c>
      <c r="N11" s="35"/>
      <c r="O11" s="198" t="str">
        <f>IF('Rekapitulace stavby'!AN10="","",'Rekapitulace stavby'!AN10)</f>
        <v/>
      </c>
      <c r="P11" s="198"/>
      <c r="Q11" s="35"/>
      <c r="R11" s="36"/>
    </row>
    <row r="12" spans="1:66" s="1" customFormat="1" ht="18" customHeight="1">
      <c r="B12" s="34"/>
      <c r="C12" s="35"/>
      <c r="D12" s="35"/>
      <c r="E12" s="27" t="str">
        <f>IF('Rekapitulace stavby'!E11="","",'Rekapitulace stavby'!E11)</f>
        <v xml:space="preserve"> </v>
      </c>
      <c r="F12" s="35"/>
      <c r="G12" s="35"/>
      <c r="H12" s="35"/>
      <c r="I12" s="35"/>
      <c r="J12" s="35"/>
      <c r="K12" s="35"/>
      <c r="L12" s="35"/>
      <c r="M12" s="29" t="s">
        <v>36</v>
      </c>
      <c r="N12" s="35"/>
      <c r="O12" s="198" t="str">
        <f>IF('Rekapitulace stavby'!AN11="","",'Rekapitulace stavby'!AN11)</f>
        <v/>
      </c>
      <c r="P12" s="198"/>
      <c r="Q12" s="35"/>
      <c r="R12" s="36"/>
    </row>
    <row r="13" spans="1:66" s="1" customFormat="1" ht="6.95" customHeight="1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5" customHeight="1">
      <c r="B14" s="34"/>
      <c r="C14" s="35"/>
      <c r="D14" s="29" t="s">
        <v>37</v>
      </c>
      <c r="E14" s="35"/>
      <c r="F14" s="35"/>
      <c r="G14" s="35"/>
      <c r="H14" s="35"/>
      <c r="I14" s="35"/>
      <c r="J14" s="35"/>
      <c r="K14" s="35"/>
      <c r="L14" s="35"/>
      <c r="M14" s="29" t="s">
        <v>34</v>
      </c>
      <c r="N14" s="35"/>
      <c r="O14" s="245" t="str">
        <f>IF('Rekapitulace stavby'!AN13="","",'Rekapitulace stavby'!AN13)</f>
        <v>Vyplň údaj</v>
      </c>
      <c r="P14" s="198"/>
      <c r="Q14" s="35"/>
      <c r="R14" s="36"/>
    </row>
    <row r="15" spans="1:66" s="1" customFormat="1" ht="18" customHeight="1">
      <c r="B15" s="34"/>
      <c r="C15" s="35"/>
      <c r="D15" s="35"/>
      <c r="E15" s="245" t="str">
        <f>IF('Rekapitulace stavby'!E14="","",'Rekapitulace stavby'!E14)</f>
        <v>Vyplň údaj</v>
      </c>
      <c r="F15" s="246"/>
      <c r="G15" s="246"/>
      <c r="H15" s="246"/>
      <c r="I15" s="246"/>
      <c r="J15" s="246"/>
      <c r="K15" s="246"/>
      <c r="L15" s="246"/>
      <c r="M15" s="29" t="s">
        <v>36</v>
      </c>
      <c r="N15" s="35"/>
      <c r="O15" s="245" t="str">
        <f>IF('Rekapitulace stavby'!AN14="","",'Rekapitulace stavby'!AN14)</f>
        <v>Vyplň údaj</v>
      </c>
      <c r="P15" s="198"/>
      <c r="Q15" s="35"/>
      <c r="R15" s="36"/>
    </row>
    <row r="16" spans="1:66" s="1" customFormat="1" ht="6.95" customHeight="1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5" customHeight="1">
      <c r="B17" s="34"/>
      <c r="C17" s="35"/>
      <c r="D17" s="29" t="s">
        <v>39</v>
      </c>
      <c r="E17" s="35"/>
      <c r="F17" s="35"/>
      <c r="G17" s="35"/>
      <c r="H17" s="35"/>
      <c r="I17" s="35"/>
      <c r="J17" s="35"/>
      <c r="K17" s="35"/>
      <c r="L17" s="35"/>
      <c r="M17" s="29" t="s">
        <v>34</v>
      </c>
      <c r="N17" s="35"/>
      <c r="O17" s="198" t="str">
        <f>IF('Rekapitulace stavby'!AN16="","",'Rekapitulace stavby'!AN16)</f>
        <v/>
      </c>
      <c r="P17" s="198"/>
      <c r="Q17" s="35"/>
      <c r="R17" s="36"/>
    </row>
    <row r="18" spans="2:18" s="1" customFormat="1" ht="18" customHeight="1">
      <c r="B18" s="34"/>
      <c r="C18" s="35"/>
      <c r="D18" s="35"/>
      <c r="E18" s="27" t="str">
        <f>IF('Rekapitulace stavby'!E17="","",'Rekapitulace stavby'!E17)</f>
        <v xml:space="preserve"> </v>
      </c>
      <c r="F18" s="35"/>
      <c r="G18" s="35"/>
      <c r="H18" s="35"/>
      <c r="I18" s="35"/>
      <c r="J18" s="35"/>
      <c r="K18" s="35"/>
      <c r="L18" s="35"/>
      <c r="M18" s="29" t="s">
        <v>36</v>
      </c>
      <c r="N18" s="35"/>
      <c r="O18" s="198" t="str">
        <f>IF('Rekapitulace stavby'!AN17="","",'Rekapitulace stavby'!AN17)</f>
        <v/>
      </c>
      <c r="P18" s="198"/>
      <c r="Q18" s="35"/>
      <c r="R18" s="36"/>
    </row>
    <row r="19" spans="2:18" s="1" customFormat="1" ht="6.95" customHeight="1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5" customHeight="1">
      <c r="B20" s="34"/>
      <c r="C20" s="35"/>
      <c r="D20" s="29" t="s">
        <v>40</v>
      </c>
      <c r="E20" s="35"/>
      <c r="F20" s="35"/>
      <c r="G20" s="35"/>
      <c r="H20" s="35"/>
      <c r="I20" s="35"/>
      <c r="J20" s="35"/>
      <c r="K20" s="35"/>
      <c r="L20" s="35"/>
      <c r="M20" s="29" t="s">
        <v>34</v>
      </c>
      <c r="N20" s="35"/>
      <c r="O20" s="198" t="s">
        <v>41</v>
      </c>
      <c r="P20" s="198"/>
      <c r="Q20" s="35"/>
      <c r="R20" s="36"/>
    </row>
    <row r="21" spans="2:18" s="1" customFormat="1" ht="18" customHeight="1">
      <c r="B21" s="34"/>
      <c r="C21" s="35"/>
      <c r="D21" s="35"/>
      <c r="E21" s="27" t="s">
        <v>42</v>
      </c>
      <c r="F21" s="35"/>
      <c r="G21" s="35"/>
      <c r="H21" s="35"/>
      <c r="I21" s="35"/>
      <c r="J21" s="35"/>
      <c r="K21" s="35"/>
      <c r="L21" s="35"/>
      <c r="M21" s="29" t="s">
        <v>36</v>
      </c>
      <c r="N21" s="35"/>
      <c r="O21" s="198" t="s">
        <v>43</v>
      </c>
      <c r="P21" s="198"/>
      <c r="Q21" s="35"/>
      <c r="R21" s="36"/>
    </row>
    <row r="22" spans="2:18" s="1" customFormat="1" ht="6.95" customHeight="1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5" customHeight="1">
      <c r="B23" s="34"/>
      <c r="C23" s="35"/>
      <c r="D23" s="29" t="s">
        <v>44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91.5" customHeight="1">
      <c r="B24" s="34"/>
      <c r="C24" s="35"/>
      <c r="D24" s="35"/>
      <c r="E24" s="203" t="s">
        <v>129</v>
      </c>
      <c r="F24" s="203"/>
      <c r="G24" s="203"/>
      <c r="H24" s="203"/>
      <c r="I24" s="203"/>
      <c r="J24" s="203"/>
      <c r="K24" s="203"/>
      <c r="L24" s="203"/>
      <c r="M24" s="35"/>
      <c r="N24" s="35"/>
      <c r="O24" s="35"/>
      <c r="P24" s="35"/>
      <c r="Q24" s="35"/>
      <c r="R24" s="36"/>
    </row>
    <row r="25" spans="2:18" s="1" customFormat="1" ht="6.95" customHeight="1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5" customHeight="1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5" customHeight="1">
      <c r="B27" s="34"/>
      <c r="C27" s="35"/>
      <c r="D27" s="120" t="s">
        <v>130</v>
      </c>
      <c r="E27" s="35"/>
      <c r="F27" s="35"/>
      <c r="G27" s="35"/>
      <c r="H27" s="35"/>
      <c r="I27" s="35"/>
      <c r="J27" s="35"/>
      <c r="K27" s="35"/>
      <c r="L27" s="35"/>
      <c r="M27" s="204">
        <f>M88</f>
        <v>0</v>
      </c>
      <c r="N27" s="204"/>
      <c r="O27" s="204"/>
      <c r="P27" s="204"/>
      <c r="Q27" s="35"/>
      <c r="R27" s="36"/>
    </row>
    <row r="28" spans="2:18" s="1" customFormat="1">
      <c r="B28" s="34"/>
      <c r="C28" s="35"/>
      <c r="D28" s="35"/>
      <c r="E28" s="29" t="s">
        <v>47</v>
      </c>
      <c r="F28" s="35"/>
      <c r="G28" s="35"/>
      <c r="H28" s="35"/>
      <c r="I28" s="35"/>
      <c r="J28" s="35"/>
      <c r="K28" s="35"/>
      <c r="L28" s="35"/>
      <c r="M28" s="205">
        <f>H88</f>
        <v>0</v>
      </c>
      <c r="N28" s="205"/>
      <c r="O28" s="205"/>
      <c r="P28" s="205"/>
      <c r="Q28" s="35"/>
      <c r="R28" s="36"/>
    </row>
    <row r="29" spans="2:18" s="1" customFormat="1">
      <c r="B29" s="34"/>
      <c r="C29" s="35"/>
      <c r="D29" s="35"/>
      <c r="E29" s="29" t="s">
        <v>48</v>
      </c>
      <c r="F29" s="35"/>
      <c r="G29" s="35"/>
      <c r="H29" s="35"/>
      <c r="I29" s="35"/>
      <c r="J29" s="35"/>
      <c r="K29" s="35"/>
      <c r="L29" s="35"/>
      <c r="M29" s="205">
        <f>K88</f>
        <v>0</v>
      </c>
      <c r="N29" s="205"/>
      <c r="O29" s="205"/>
      <c r="P29" s="205"/>
      <c r="Q29" s="35"/>
      <c r="R29" s="36"/>
    </row>
    <row r="30" spans="2:18" s="1" customFormat="1" ht="14.45" customHeight="1">
      <c r="B30" s="34"/>
      <c r="C30" s="35"/>
      <c r="D30" s="33" t="s">
        <v>114</v>
      </c>
      <c r="E30" s="35"/>
      <c r="F30" s="35"/>
      <c r="G30" s="35"/>
      <c r="H30" s="35"/>
      <c r="I30" s="35"/>
      <c r="J30" s="35"/>
      <c r="K30" s="35"/>
      <c r="L30" s="35"/>
      <c r="M30" s="204">
        <f>M101</f>
        <v>0</v>
      </c>
      <c r="N30" s="204"/>
      <c r="O30" s="204"/>
      <c r="P30" s="204"/>
      <c r="Q30" s="35"/>
      <c r="R30" s="36"/>
    </row>
    <row r="31" spans="2:18" s="1" customFormat="1" ht="6.95" customHeight="1"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6"/>
    </row>
    <row r="32" spans="2:18" s="1" customFormat="1" ht="25.35" customHeight="1">
      <c r="B32" s="34"/>
      <c r="C32" s="35"/>
      <c r="D32" s="121" t="s">
        <v>50</v>
      </c>
      <c r="E32" s="35"/>
      <c r="F32" s="35"/>
      <c r="G32" s="35"/>
      <c r="H32" s="35"/>
      <c r="I32" s="35"/>
      <c r="J32" s="35"/>
      <c r="K32" s="35"/>
      <c r="L32" s="35"/>
      <c r="M32" s="247">
        <f>ROUND(M27+M30,2)</f>
        <v>0</v>
      </c>
      <c r="N32" s="242"/>
      <c r="O32" s="242"/>
      <c r="P32" s="242"/>
      <c r="Q32" s="35"/>
      <c r="R32" s="36"/>
    </row>
    <row r="33" spans="2:18" s="1" customFormat="1" ht="6.95" customHeight="1">
      <c r="B33" s="34"/>
      <c r="C33" s="35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35"/>
      <c r="R33" s="36"/>
    </row>
    <row r="34" spans="2:18" s="1" customFormat="1" ht="14.45" customHeight="1">
      <c r="B34" s="34"/>
      <c r="C34" s="35"/>
      <c r="D34" s="41" t="s">
        <v>51</v>
      </c>
      <c r="E34" s="41" t="s">
        <v>52</v>
      </c>
      <c r="F34" s="42">
        <v>0.21</v>
      </c>
      <c r="G34" s="122" t="s">
        <v>53</v>
      </c>
      <c r="H34" s="248">
        <f>ROUND((((SUM(BE101:BE108)+SUM(BE126:BE200))+SUM(BE202:BE206))),2)</f>
        <v>0</v>
      </c>
      <c r="I34" s="242"/>
      <c r="J34" s="242"/>
      <c r="K34" s="35"/>
      <c r="L34" s="35"/>
      <c r="M34" s="248">
        <f>ROUND(((ROUND((SUM(BE101:BE108)+SUM(BE126:BE200)), 2)*F34)+SUM(BE202:BE206)*F34),2)</f>
        <v>0</v>
      </c>
      <c r="N34" s="242"/>
      <c r="O34" s="242"/>
      <c r="P34" s="242"/>
      <c r="Q34" s="35"/>
      <c r="R34" s="36"/>
    </row>
    <row r="35" spans="2:18" s="1" customFormat="1" ht="14.45" customHeight="1">
      <c r="B35" s="34"/>
      <c r="C35" s="35"/>
      <c r="D35" s="35"/>
      <c r="E35" s="41" t="s">
        <v>54</v>
      </c>
      <c r="F35" s="42">
        <v>0.15</v>
      </c>
      <c r="G35" s="122" t="s">
        <v>53</v>
      </c>
      <c r="H35" s="248">
        <f>ROUND((((SUM(BF101:BF108)+SUM(BF126:BF200))+SUM(BF202:BF206))),2)</f>
        <v>0</v>
      </c>
      <c r="I35" s="242"/>
      <c r="J35" s="242"/>
      <c r="K35" s="35"/>
      <c r="L35" s="35"/>
      <c r="M35" s="248">
        <f>ROUND(((ROUND((SUM(BF101:BF108)+SUM(BF126:BF200)), 2)*F35)+SUM(BF202:BF206)*F35),2)</f>
        <v>0</v>
      </c>
      <c r="N35" s="242"/>
      <c r="O35" s="242"/>
      <c r="P35" s="242"/>
      <c r="Q35" s="35"/>
      <c r="R35" s="36"/>
    </row>
    <row r="36" spans="2:18" s="1" customFormat="1" ht="14.45" hidden="1" customHeight="1">
      <c r="B36" s="34"/>
      <c r="C36" s="35"/>
      <c r="D36" s="35"/>
      <c r="E36" s="41" t="s">
        <v>55</v>
      </c>
      <c r="F36" s="42">
        <v>0.21</v>
      </c>
      <c r="G36" s="122" t="s">
        <v>53</v>
      </c>
      <c r="H36" s="248">
        <f>ROUND((((SUM(BG101:BG108)+SUM(BG126:BG200))+SUM(BG202:BG206))),2)</f>
        <v>0</v>
      </c>
      <c r="I36" s="242"/>
      <c r="J36" s="242"/>
      <c r="K36" s="35"/>
      <c r="L36" s="35"/>
      <c r="M36" s="248">
        <v>0</v>
      </c>
      <c r="N36" s="242"/>
      <c r="O36" s="242"/>
      <c r="P36" s="242"/>
      <c r="Q36" s="35"/>
      <c r="R36" s="36"/>
    </row>
    <row r="37" spans="2:18" s="1" customFormat="1" ht="14.45" hidden="1" customHeight="1">
      <c r="B37" s="34"/>
      <c r="C37" s="35"/>
      <c r="D37" s="35"/>
      <c r="E37" s="41" t="s">
        <v>56</v>
      </c>
      <c r="F37" s="42">
        <v>0.15</v>
      </c>
      <c r="G37" s="122" t="s">
        <v>53</v>
      </c>
      <c r="H37" s="248">
        <f>ROUND((((SUM(BH101:BH108)+SUM(BH126:BH200))+SUM(BH202:BH206))),2)</f>
        <v>0</v>
      </c>
      <c r="I37" s="242"/>
      <c r="J37" s="242"/>
      <c r="K37" s="35"/>
      <c r="L37" s="35"/>
      <c r="M37" s="248">
        <v>0</v>
      </c>
      <c r="N37" s="242"/>
      <c r="O37" s="242"/>
      <c r="P37" s="242"/>
      <c r="Q37" s="35"/>
      <c r="R37" s="36"/>
    </row>
    <row r="38" spans="2:18" s="1" customFormat="1" ht="14.45" hidden="1" customHeight="1">
      <c r="B38" s="34"/>
      <c r="C38" s="35"/>
      <c r="D38" s="35"/>
      <c r="E38" s="41" t="s">
        <v>57</v>
      </c>
      <c r="F38" s="42">
        <v>0</v>
      </c>
      <c r="G38" s="122" t="s">
        <v>53</v>
      </c>
      <c r="H38" s="248">
        <f>ROUND((((SUM(BI101:BI108)+SUM(BI126:BI200))+SUM(BI202:BI206))),2)</f>
        <v>0</v>
      </c>
      <c r="I38" s="242"/>
      <c r="J38" s="242"/>
      <c r="K38" s="35"/>
      <c r="L38" s="35"/>
      <c r="M38" s="248">
        <v>0</v>
      </c>
      <c r="N38" s="242"/>
      <c r="O38" s="242"/>
      <c r="P38" s="242"/>
      <c r="Q38" s="35"/>
      <c r="R38" s="36"/>
    </row>
    <row r="39" spans="2:18" s="1" customFormat="1" ht="6.95" customHeight="1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25.35" customHeight="1">
      <c r="B40" s="34"/>
      <c r="C40" s="118"/>
      <c r="D40" s="124" t="s">
        <v>58</v>
      </c>
      <c r="E40" s="78"/>
      <c r="F40" s="78"/>
      <c r="G40" s="125" t="s">
        <v>59</v>
      </c>
      <c r="H40" s="126" t="s">
        <v>60</v>
      </c>
      <c r="I40" s="78"/>
      <c r="J40" s="78"/>
      <c r="K40" s="78"/>
      <c r="L40" s="249">
        <f>SUM(M32:M38)</f>
        <v>0</v>
      </c>
      <c r="M40" s="249"/>
      <c r="N40" s="249"/>
      <c r="O40" s="249"/>
      <c r="P40" s="250"/>
      <c r="Q40" s="118"/>
      <c r="R40" s="36"/>
    </row>
    <row r="41" spans="2:18" s="1" customFormat="1" ht="14.45" customHeight="1"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6"/>
    </row>
    <row r="42" spans="2:18" s="1" customFormat="1" ht="14.45" customHeight="1"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6"/>
    </row>
    <row r="43" spans="2:18" ht="13.5">
      <c r="B43" s="21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2:18" ht="13.5">
      <c r="B44" s="2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2:18" ht="13.5">
      <c r="B45" s="21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2"/>
    </row>
    <row r="46" spans="2:18" ht="13.5">
      <c r="B46" s="21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2"/>
    </row>
    <row r="47" spans="2:18" ht="13.5">
      <c r="B47" s="21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2"/>
    </row>
    <row r="48" spans="2:18" ht="13.5">
      <c r="B48" s="2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2"/>
    </row>
    <row r="49" spans="2:18" ht="13.5">
      <c r="B49" s="2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2"/>
    </row>
    <row r="50" spans="2:18" s="1" customFormat="1">
      <c r="B50" s="34"/>
      <c r="C50" s="35"/>
      <c r="D50" s="49" t="s">
        <v>61</v>
      </c>
      <c r="E50" s="50"/>
      <c r="F50" s="50"/>
      <c r="G50" s="50"/>
      <c r="H50" s="51"/>
      <c r="I50" s="35"/>
      <c r="J50" s="49" t="s">
        <v>62</v>
      </c>
      <c r="K50" s="50"/>
      <c r="L50" s="50"/>
      <c r="M50" s="50"/>
      <c r="N50" s="50"/>
      <c r="O50" s="50"/>
      <c r="P50" s="51"/>
      <c r="Q50" s="35"/>
      <c r="R50" s="36"/>
    </row>
    <row r="51" spans="2:18" ht="13.5">
      <c r="B51" s="21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2"/>
    </row>
    <row r="52" spans="2:18" ht="13.5">
      <c r="B52" s="21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2"/>
    </row>
    <row r="53" spans="2:18" ht="13.5">
      <c r="B53" s="21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2"/>
    </row>
    <row r="54" spans="2:18" ht="13.5">
      <c r="B54" s="21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2"/>
    </row>
    <row r="55" spans="2:18" ht="13.5">
      <c r="B55" s="21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2"/>
    </row>
    <row r="56" spans="2:18" ht="13.5">
      <c r="B56" s="21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2"/>
    </row>
    <row r="57" spans="2:18" ht="13.5">
      <c r="B57" s="21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2"/>
    </row>
    <row r="58" spans="2:18" ht="13.5">
      <c r="B58" s="21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2"/>
    </row>
    <row r="59" spans="2:18" s="1" customFormat="1">
      <c r="B59" s="34"/>
      <c r="C59" s="35"/>
      <c r="D59" s="54" t="s">
        <v>63</v>
      </c>
      <c r="E59" s="55"/>
      <c r="F59" s="55"/>
      <c r="G59" s="56" t="s">
        <v>64</v>
      </c>
      <c r="H59" s="57"/>
      <c r="I59" s="35"/>
      <c r="J59" s="54" t="s">
        <v>63</v>
      </c>
      <c r="K59" s="55"/>
      <c r="L59" s="55"/>
      <c r="M59" s="55"/>
      <c r="N59" s="56" t="s">
        <v>64</v>
      </c>
      <c r="O59" s="55"/>
      <c r="P59" s="57"/>
      <c r="Q59" s="35"/>
      <c r="R59" s="36"/>
    </row>
    <row r="60" spans="2:18" ht="13.5">
      <c r="B60" s="21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2"/>
    </row>
    <row r="61" spans="2:18" s="1" customFormat="1">
      <c r="B61" s="34"/>
      <c r="C61" s="35"/>
      <c r="D61" s="49" t="s">
        <v>65</v>
      </c>
      <c r="E61" s="50"/>
      <c r="F61" s="50"/>
      <c r="G61" s="50"/>
      <c r="H61" s="51"/>
      <c r="I61" s="35"/>
      <c r="J61" s="49" t="s">
        <v>66</v>
      </c>
      <c r="K61" s="50"/>
      <c r="L61" s="50"/>
      <c r="M61" s="50"/>
      <c r="N61" s="50"/>
      <c r="O61" s="50"/>
      <c r="P61" s="51"/>
      <c r="Q61" s="35"/>
      <c r="R61" s="36"/>
    </row>
    <row r="62" spans="2:18" ht="13.5">
      <c r="B62" s="21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2"/>
    </row>
    <row r="63" spans="2:18" ht="13.5">
      <c r="B63" s="21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2"/>
    </row>
    <row r="64" spans="2:18" ht="13.5">
      <c r="B64" s="21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2"/>
    </row>
    <row r="65" spans="2:21" ht="13.5">
      <c r="B65" s="21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2"/>
    </row>
    <row r="66" spans="2:21" ht="13.5">
      <c r="B66" s="21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2"/>
    </row>
    <row r="67" spans="2:21" ht="13.5">
      <c r="B67" s="21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2"/>
    </row>
    <row r="68" spans="2:21" ht="13.5">
      <c r="B68" s="21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2"/>
    </row>
    <row r="69" spans="2:21" ht="13.5">
      <c r="B69" s="21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2"/>
    </row>
    <row r="70" spans="2:21" s="1" customFormat="1">
      <c r="B70" s="34"/>
      <c r="C70" s="35"/>
      <c r="D70" s="54" t="s">
        <v>63</v>
      </c>
      <c r="E70" s="55"/>
      <c r="F70" s="55"/>
      <c r="G70" s="56" t="s">
        <v>64</v>
      </c>
      <c r="H70" s="57"/>
      <c r="I70" s="35"/>
      <c r="J70" s="54" t="s">
        <v>63</v>
      </c>
      <c r="K70" s="55"/>
      <c r="L70" s="55"/>
      <c r="M70" s="55"/>
      <c r="N70" s="56" t="s">
        <v>64</v>
      </c>
      <c r="O70" s="55"/>
      <c r="P70" s="57"/>
      <c r="Q70" s="35"/>
      <c r="R70" s="36"/>
    </row>
    <row r="71" spans="2:21" s="1" customFormat="1" ht="14.4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21" s="1" customFormat="1" ht="6.95" customHeight="1">
      <c r="B75" s="127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9"/>
    </row>
    <row r="76" spans="2:21" s="1" customFormat="1" ht="36.950000000000003" customHeight="1">
      <c r="B76" s="34"/>
      <c r="C76" s="194" t="s">
        <v>131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36"/>
      <c r="T76" s="130"/>
      <c r="U76" s="130"/>
    </row>
    <row r="77" spans="2:21" s="1" customFormat="1" ht="6.9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  <c r="T77" s="130"/>
      <c r="U77" s="130"/>
    </row>
    <row r="78" spans="2:21" s="1" customFormat="1" ht="30" customHeight="1">
      <c r="B78" s="34"/>
      <c r="C78" s="29" t="s">
        <v>20</v>
      </c>
      <c r="D78" s="35"/>
      <c r="E78" s="35"/>
      <c r="F78" s="240" t="str">
        <f>F6</f>
        <v>ZABEZPEČENÍ HLAVNÍHO VSTUPU Z ALŠOVA NÁBŘEŽÍ A VSTUPU KŘÍŽOVNICKÉ ULICE</v>
      </c>
      <c r="G78" s="241"/>
      <c r="H78" s="241"/>
      <c r="I78" s="241"/>
      <c r="J78" s="241"/>
      <c r="K78" s="241"/>
      <c r="L78" s="241"/>
      <c r="M78" s="241"/>
      <c r="N78" s="241"/>
      <c r="O78" s="241"/>
      <c r="P78" s="241"/>
      <c r="Q78" s="35"/>
      <c r="R78" s="36"/>
      <c r="T78" s="130"/>
      <c r="U78" s="130"/>
    </row>
    <row r="79" spans="2:21" s="1" customFormat="1" ht="36.950000000000003" customHeight="1">
      <c r="B79" s="34"/>
      <c r="C79" s="68" t="s">
        <v>127</v>
      </c>
      <c r="D79" s="35"/>
      <c r="E79" s="35"/>
      <c r="F79" s="215" t="str">
        <f>F7</f>
        <v>VOSZ-SZS_STRAVOVANI - ZABEZPEČNÍ HLAVNÍCH VSTUPŮ, STRAVOVACÍ SYSTÉM</v>
      </c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35"/>
      <c r="R79" s="36"/>
      <c r="T79" s="130"/>
      <c r="U79" s="130"/>
    </row>
    <row r="80" spans="2:21" s="1" customFormat="1" ht="6.95" customHeight="1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  <c r="T80" s="130"/>
      <c r="U80" s="130"/>
    </row>
    <row r="81" spans="2:47" s="1" customFormat="1" ht="18" customHeight="1">
      <c r="B81" s="34"/>
      <c r="C81" s="29" t="s">
        <v>27</v>
      </c>
      <c r="D81" s="35"/>
      <c r="E81" s="35"/>
      <c r="F81" s="27" t="str">
        <f>F9</f>
        <v>Alšovo nábřeží 6</v>
      </c>
      <c r="G81" s="35"/>
      <c r="H81" s="35"/>
      <c r="I81" s="35"/>
      <c r="J81" s="35"/>
      <c r="K81" s="29" t="s">
        <v>29</v>
      </c>
      <c r="L81" s="35"/>
      <c r="M81" s="244" t="str">
        <f>IF(O9="","",O9)</f>
        <v>3.5.2017</v>
      </c>
      <c r="N81" s="244"/>
      <c r="O81" s="244"/>
      <c r="P81" s="244"/>
      <c r="Q81" s="35"/>
      <c r="R81" s="36"/>
      <c r="T81" s="130"/>
      <c r="U81" s="130"/>
    </row>
    <row r="82" spans="2:47" s="1" customFormat="1" ht="6.95" customHeight="1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  <c r="T82" s="130"/>
      <c r="U82" s="130"/>
    </row>
    <row r="83" spans="2:47" s="1" customFormat="1">
      <c r="B83" s="34"/>
      <c r="C83" s="29" t="s">
        <v>33</v>
      </c>
      <c r="D83" s="35"/>
      <c r="E83" s="35"/>
      <c r="F83" s="27" t="str">
        <f>E12</f>
        <v xml:space="preserve"> </v>
      </c>
      <c r="G83" s="35"/>
      <c r="H83" s="35"/>
      <c r="I83" s="35"/>
      <c r="J83" s="35"/>
      <c r="K83" s="29" t="s">
        <v>39</v>
      </c>
      <c r="L83" s="35"/>
      <c r="M83" s="198" t="str">
        <f>E18</f>
        <v xml:space="preserve"> </v>
      </c>
      <c r="N83" s="198"/>
      <c r="O83" s="198"/>
      <c r="P83" s="198"/>
      <c r="Q83" s="198"/>
      <c r="R83" s="36"/>
      <c r="T83" s="130"/>
      <c r="U83" s="130"/>
    </row>
    <row r="84" spans="2:47" s="1" customFormat="1" ht="14.45" customHeight="1">
      <c r="B84" s="34"/>
      <c r="C84" s="29" t="s">
        <v>37</v>
      </c>
      <c r="D84" s="35"/>
      <c r="E84" s="35"/>
      <c r="F84" s="27" t="str">
        <f>IF(E15="","",E15)</f>
        <v>Vyplň údaj</v>
      </c>
      <c r="G84" s="35"/>
      <c r="H84" s="35"/>
      <c r="I84" s="35"/>
      <c r="J84" s="35"/>
      <c r="K84" s="29" t="s">
        <v>40</v>
      </c>
      <c r="L84" s="35"/>
      <c r="M84" s="198" t="str">
        <f>E21</f>
        <v>Martin Frühauf</v>
      </c>
      <c r="N84" s="198"/>
      <c r="O84" s="198"/>
      <c r="P84" s="198"/>
      <c r="Q84" s="198"/>
      <c r="R84" s="36"/>
      <c r="T84" s="130"/>
      <c r="U84" s="130"/>
    </row>
    <row r="85" spans="2:47" s="1" customFormat="1" ht="10.35" customHeight="1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  <c r="T85" s="130"/>
      <c r="U85" s="130"/>
    </row>
    <row r="86" spans="2:47" s="1" customFormat="1" ht="29.25" customHeight="1">
      <c r="B86" s="34"/>
      <c r="C86" s="251" t="s">
        <v>132</v>
      </c>
      <c r="D86" s="252"/>
      <c r="E86" s="252"/>
      <c r="F86" s="252"/>
      <c r="G86" s="252"/>
      <c r="H86" s="251" t="s">
        <v>133</v>
      </c>
      <c r="I86" s="253"/>
      <c r="J86" s="253"/>
      <c r="K86" s="251" t="s">
        <v>134</v>
      </c>
      <c r="L86" s="252"/>
      <c r="M86" s="251" t="s">
        <v>135</v>
      </c>
      <c r="N86" s="252"/>
      <c r="O86" s="252"/>
      <c r="P86" s="252"/>
      <c r="Q86" s="252"/>
      <c r="R86" s="36"/>
      <c r="T86" s="130"/>
      <c r="U86" s="130"/>
    </row>
    <row r="87" spans="2:47" s="1" customFormat="1" ht="10.35" customHeight="1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  <c r="T87" s="130"/>
      <c r="U87" s="130"/>
    </row>
    <row r="88" spans="2:47" s="1" customFormat="1" ht="29.25" customHeight="1">
      <c r="B88" s="34"/>
      <c r="C88" s="131" t="s">
        <v>136</v>
      </c>
      <c r="D88" s="35"/>
      <c r="E88" s="35"/>
      <c r="F88" s="35"/>
      <c r="G88" s="35"/>
      <c r="H88" s="236">
        <f>W126</f>
        <v>0</v>
      </c>
      <c r="I88" s="242"/>
      <c r="J88" s="242"/>
      <c r="K88" s="236">
        <f>X126</f>
        <v>0</v>
      </c>
      <c r="L88" s="242"/>
      <c r="M88" s="236">
        <f>M126</f>
        <v>0</v>
      </c>
      <c r="N88" s="254"/>
      <c r="O88" s="254"/>
      <c r="P88" s="254"/>
      <c r="Q88" s="254"/>
      <c r="R88" s="36"/>
      <c r="T88" s="130"/>
      <c r="U88" s="130"/>
      <c r="AU88" s="17" t="s">
        <v>137</v>
      </c>
    </row>
    <row r="89" spans="2:47" s="6" customFormat="1" ht="24.95" customHeight="1">
      <c r="B89" s="132"/>
      <c r="C89" s="133"/>
      <c r="D89" s="134" t="s">
        <v>138</v>
      </c>
      <c r="E89" s="133"/>
      <c r="F89" s="133"/>
      <c r="G89" s="133"/>
      <c r="H89" s="255">
        <f>W127</f>
        <v>0</v>
      </c>
      <c r="I89" s="256"/>
      <c r="J89" s="256"/>
      <c r="K89" s="255">
        <f>X127</f>
        <v>0</v>
      </c>
      <c r="L89" s="256"/>
      <c r="M89" s="255">
        <f>M127</f>
        <v>0</v>
      </c>
      <c r="N89" s="256"/>
      <c r="O89" s="256"/>
      <c r="P89" s="256"/>
      <c r="Q89" s="256"/>
      <c r="R89" s="135"/>
      <c r="T89" s="136"/>
      <c r="U89" s="136"/>
    </row>
    <row r="90" spans="2:47" s="7" customFormat="1" ht="19.899999999999999" customHeight="1">
      <c r="B90" s="137"/>
      <c r="C90" s="138"/>
      <c r="D90" s="106" t="s">
        <v>139</v>
      </c>
      <c r="E90" s="138"/>
      <c r="F90" s="138"/>
      <c r="G90" s="138"/>
      <c r="H90" s="232">
        <f>W128</f>
        <v>0</v>
      </c>
      <c r="I90" s="257"/>
      <c r="J90" s="257"/>
      <c r="K90" s="232">
        <f>X128</f>
        <v>0</v>
      </c>
      <c r="L90" s="257"/>
      <c r="M90" s="232">
        <f>M128</f>
        <v>0</v>
      </c>
      <c r="N90" s="257"/>
      <c r="O90" s="257"/>
      <c r="P90" s="257"/>
      <c r="Q90" s="257"/>
      <c r="R90" s="139"/>
      <c r="T90" s="140"/>
      <c r="U90" s="140"/>
    </row>
    <row r="91" spans="2:47" s="7" customFormat="1" ht="19.899999999999999" customHeight="1">
      <c r="B91" s="137"/>
      <c r="C91" s="138"/>
      <c r="D91" s="106" t="s">
        <v>140</v>
      </c>
      <c r="E91" s="138"/>
      <c r="F91" s="138"/>
      <c r="G91" s="138"/>
      <c r="H91" s="232">
        <f>W138</f>
        <v>0</v>
      </c>
      <c r="I91" s="257"/>
      <c r="J91" s="257"/>
      <c r="K91" s="232">
        <f>X138</f>
        <v>0</v>
      </c>
      <c r="L91" s="257"/>
      <c r="M91" s="232">
        <f>M138</f>
        <v>0</v>
      </c>
      <c r="N91" s="257"/>
      <c r="O91" s="257"/>
      <c r="P91" s="257"/>
      <c r="Q91" s="257"/>
      <c r="R91" s="139"/>
      <c r="T91" s="140"/>
      <c r="U91" s="140"/>
    </row>
    <row r="92" spans="2:47" s="7" customFormat="1" ht="19.899999999999999" customHeight="1">
      <c r="B92" s="137"/>
      <c r="C92" s="138"/>
      <c r="D92" s="106" t="s">
        <v>141</v>
      </c>
      <c r="E92" s="138"/>
      <c r="F92" s="138"/>
      <c r="G92" s="138"/>
      <c r="H92" s="232">
        <f>W144</f>
        <v>0</v>
      </c>
      <c r="I92" s="257"/>
      <c r="J92" s="257"/>
      <c r="K92" s="232">
        <f>X144</f>
        <v>0</v>
      </c>
      <c r="L92" s="257"/>
      <c r="M92" s="232">
        <f>M144</f>
        <v>0</v>
      </c>
      <c r="N92" s="257"/>
      <c r="O92" s="257"/>
      <c r="P92" s="257"/>
      <c r="Q92" s="257"/>
      <c r="R92" s="139"/>
      <c r="T92" s="140"/>
      <c r="U92" s="140"/>
    </row>
    <row r="93" spans="2:47" s="6" customFormat="1" ht="24.95" customHeight="1">
      <c r="B93" s="132"/>
      <c r="C93" s="133"/>
      <c r="D93" s="134" t="s">
        <v>142</v>
      </c>
      <c r="E93" s="133"/>
      <c r="F93" s="133"/>
      <c r="G93" s="133"/>
      <c r="H93" s="255">
        <f>W147</f>
        <v>0</v>
      </c>
      <c r="I93" s="256"/>
      <c r="J93" s="256"/>
      <c r="K93" s="255">
        <f>X147</f>
        <v>0</v>
      </c>
      <c r="L93" s="256"/>
      <c r="M93" s="255">
        <f>M147</f>
        <v>0</v>
      </c>
      <c r="N93" s="256"/>
      <c r="O93" s="256"/>
      <c r="P93" s="256"/>
      <c r="Q93" s="256"/>
      <c r="R93" s="135"/>
      <c r="T93" s="136"/>
      <c r="U93" s="136"/>
    </row>
    <row r="94" spans="2:47" s="7" customFormat="1" ht="19.899999999999999" customHeight="1">
      <c r="B94" s="137"/>
      <c r="C94" s="138"/>
      <c r="D94" s="106" t="s">
        <v>143</v>
      </c>
      <c r="E94" s="138"/>
      <c r="F94" s="138"/>
      <c r="G94" s="138"/>
      <c r="H94" s="232">
        <f>W148</f>
        <v>0</v>
      </c>
      <c r="I94" s="257"/>
      <c r="J94" s="257"/>
      <c r="K94" s="232">
        <f>X148</f>
        <v>0</v>
      </c>
      <c r="L94" s="257"/>
      <c r="M94" s="232">
        <f>M148</f>
        <v>0</v>
      </c>
      <c r="N94" s="257"/>
      <c r="O94" s="257"/>
      <c r="P94" s="257"/>
      <c r="Q94" s="257"/>
      <c r="R94" s="139"/>
      <c r="T94" s="140"/>
      <c r="U94" s="140"/>
    </row>
    <row r="95" spans="2:47" s="6" customFormat="1" ht="24.95" customHeight="1">
      <c r="B95" s="132"/>
      <c r="C95" s="133"/>
      <c r="D95" s="134" t="s">
        <v>144</v>
      </c>
      <c r="E95" s="133"/>
      <c r="F95" s="133"/>
      <c r="G95" s="133"/>
      <c r="H95" s="255">
        <f>W188</f>
        <v>0</v>
      </c>
      <c r="I95" s="256"/>
      <c r="J95" s="256"/>
      <c r="K95" s="255">
        <f>X188</f>
        <v>0</v>
      </c>
      <c r="L95" s="256"/>
      <c r="M95" s="255">
        <f>M188</f>
        <v>0</v>
      </c>
      <c r="N95" s="256"/>
      <c r="O95" s="256"/>
      <c r="P95" s="256"/>
      <c r="Q95" s="256"/>
      <c r="R95" s="135"/>
      <c r="T95" s="136"/>
      <c r="U95" s="136"/>
    </row>
    <row r="96" spans="2:47" s="7" customFormat="1" ht="19.899999999999999" customHeight="1">
      <c r="B96" s="137"/>
      <c r="C96" s="138"/>
      <c r="D96" s="106" t="s">
        <v>145</v>
      </c>
      <c r="E96" s="138"/>
      <c r="F96" s="138"/>
      <c r="G96" s="138"/>
      <c r="H96" s="232">
        <f>W189</f>
        <v>0</v>
      </c>
      <c r="I96" s="257"/>
      <c r="J96" s="257"/>
      <c r="K96" s="232">
        <f>X189</f>
        <v>0</v>
      </c>
      <c r="L96" s="257"/>
      <c r="M96" s="232">
        <f>M189</f>
        <v>0</v>
      </c>
      <c r="N96" s="257"/>
      <c r="O96" s="257"/>
      <c r="P96" s="257"/>
      <c r="Q96" s="257"/>
      <c r="R96" s="139"/>
      <c r="T96" s="140"/>
      <c r="U96" s="140"/>
    </row>
    <row r="97" spans="2:65" s="7" customFormat="1" ht="19.899999999999999" customHeight="1">
      <c r="B97" s="137"/>
      <c r="C97" s="138"/>
      <c r="D97" s="106" t="s">
        <v>146</v>
      </c>
      <c r="E97" s="138"/>
      <c r="F97" s="138"/>
      <c r="G97" s="138"/>
      <c r="H97" s="232">
        <f>W192</f>
        <v>0</v>
      </c>
      <c r="I97" s="257"/>
      <c r="J97" s="257"/>
      <c r="K97" s="232">
        <f>X192</f>
        <v>0</v>
      </c>
      <c r="L97" s="257"/>
      <c r="M97" s="232">
        <f>M192</f>
        <v>0</v>
      </c>
      <c r="N97" s="257"/>
      <c r="O97" s="257"/>
      <c r="P97" s="257"/>
      <c r="Q97" s="257"/>
      <c r="R97" s="139"/>
      <c r="T97" s="140"/>
      <c r="U97" s="140"/>
    </row>
    <row r="98" spans="2:65" s="7" customFormat="1" ht="19.899999999999999" customHeight="1">
      <c r="B98" s="137"/>
      <c r="C98" s="138"/>
      <c r="D98" s="106" t="s">
        <v>147</v>
      </c>
      <c r="E98" s="138"/>
      <c r="F98" s="138"/>
      <c r="G98" s="138"/>
      <c r="H98" s="232">
        <f>W196</f>
        <v>0</v>
      </c>
      <c r="I98" s="257"/>
      <c r="J98" s="257"/>
      <c r="K98" s="232">
        <f>X196</f>
        <v>0</v>
      </c>
      <c r="L98" s="257"/>
      <c r="M98" s="232">
        <f>M196</f>
        <v>0</v>
      </c>
      <c r="N98" s="257"/>
      <c r="O98" s="257"/>
      <c r="P98" s="257"/>
      <c r="Q98" s="257"/>
      <c r="R98" s="139"/>
      <c r="T98" s="140"/>
      <c r="U98" s="140"/>
    </row>
    <row r="99" spans="2:65" s="6" customFormat="1" ht="21.75" customHeight="1">
      <c r="B99" s="132"/>
      <c r="C99" s="133"/>
      <c r="D99" s="134" t="s">
        <v>148</v>
      </c>
      <c r="E99" s="133"/>
      <c r="F99" s="133"/>
      <c r="G99" s="133"/>
      <c r="H99" s="258">
        <f>W201</f>
        <v>0</v>
      </c>
      <c r="I99" s="256"/>
      <c r="J99" s="256"/>
      <c r="K99" s="258">
        <f>X201</f>
        <v>0</v>
      </c>
      <c r="L99" s="256"/>
      <c r="M99" s="258">
        <f>M201</f>
        <v>0</v>
      </c>
      <c r="N99" s="256"/>
      <c r="O99" s="256"/>
      <c r="P99" s="256"/>
      <c r="Q99" s="256"/>
      <c r="R99" s="135"/>
      <c r="T99" s="136"/>
      <c r="U99" s="136"/>
    </row>
    <row r="100" spans="2:65" s="1" customFormat="1" ht="21.75" customHeight="1"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6"/>
      <c r="T100" s="130"/>
      <c r="U100" s="130"/>
    </row>
    <row r="101" spans="2:65" s="1" customFormat="1" ht="29.25" customHeight="1">
      <c r="B101" s="34"/>
      <c r="C101" s="131" t="s">
        <v>149</v>
      </c>
      <c r="D101" s="35"/>
      <c r="E101" s="35"/>
      <c r="F101" s="35"/>
      <c r="G101" s="35"/>
      <c r="H101" s="35"/>
      <c r="I101" s="35"/>
      <c r="J101" s="35"/>
      <c r="K101" s="35"/>
      <c r="L101" s="35"/>
      <c r="M101" s="254">
        <f>ROUND(M102+M103+M104+M105+M106+M107,2)</f>
        <v>0</v>
      </c>
      <c r="N101" s="259"/>
      <c r="O101" s="259"/>
      <c r="P101" s="259"/>
      <c r="Q101" s="259"/>
      <c r="R101" s="36"/>
      <c r="T101" s="141"/>
      <c r="U101" s="142" t="s">
        <v>51</v>
      </c>
    </row>
    <row r="102" spans="2:65" s="1" customFormat="1" ht="18" customHeight="1">
      <c r="B102" s="34"/>
      <c r="C102" s="35"/>
      <c r="D102" s="233" t="s">
        <v>150</v>
      </c>
      <c r="E102" s="234"/>
      <c r="F102" s="234"/>
      <c r="G102" s="234"/>
      <c r="H102" s="234"/>
      <c r="I102" s="35"/>
      <c r="J102" s="35"/>
      <c r="K102" s="35"/>
      <c r="L102" s="35"/>
      <c r="M102" s="231">
        <f>ROUND(M88*T102,2)</f>
        <v>0</v>
      </c>
      <c r="N102" s="232"/>
      <c r="O102" s="232"/>
      <c r="P102" s="232"/>
      <c r="Q102" s="232"/>
      <c r="R102" s="36"/>
      <c r="S102" s="143"/>
      <c r="T102" s="144"/>
      <c r="U102" s="145" t="s">
        <v>52</v>
      </c>
      <c r="V102" s="146"/>
      <c r="W102" s="146"/>
      <c r="X102" s="146"/>
      <c r="Y102" s="146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46"/>
      <c r="AK102" s="146"/>
      <c r="AL102" s="146"/>
      <c r="AM102" s="146"/>
      <c r="AN102" s="146"/>
      <c r="AO102" s="146"/>
      <c r="AP102" s="146"/>
      <c r="AQ102" s="146"/>
      <c r="AR102" s="146"/>
      <c r="AS102" s="146"/>
      <c r="AT102" s="146"/>
      <c r="AU102" s="146"/>
      <c r="AV102" s="146"/>
      <c r="AW102" s="146"/>
      <c r="AX102" s="146"/>
      <c r="AY102" s="147" t="s">
        <v>151</v>
      </c>
      <c r="AZ102" s="146"/>
      <c r="BA102" s="146"/>
      <c r="BB102" s="146"/>
      <c r="BC102" s="146"/>
      <c r="BD102" s="146"/>
      <c r="BE102" s="148">
        <f t="shared" ref="BE102:BE107" si="0">IF(U102="základní",M102,0)</f>
        <v>0</v>
      </c>
      <c r="BF102" s="148">
        <f t="shared" ref="BF102:BF107" si="1">IF(U102="snížená",M102,0)</f>
        <v>0</v>
      </c>
      <c r="BG102" s="148">
        <f t="shared" ref="BG102:BG107" si="2">IF(U102="zákl. přenesená",M102,0)</f>
        <v>0</v>
      </c>
      <c r="BH102" s="148">
        <f t="shared" ref="BH102:BH107" si="3">IF(U102="sníž. přenesená",M102,0)</f>
        <v>0</v>
      </c>
      <c r="BI102" s="148">
        <f t="shared" ref="BI102:BI107" si="4">IF(U102="nulová",M102,0)</f>
        <v>0</v>
      </c>
      <c r="BJ102" s="147" t="s">
        <v>26</v>
      </c>
      <c r="BK102" s="146"/>
      <c r="BL102" s="146"/>
      <c r="BM102" s="146"/>
    </row>
    <row r="103" spans="2:65" s="1" customFormat="1" ht="18" customHeight="1">
      <c r="B103" s="34"/>
      <c r="C103" s="35"/>
      <c r="D103" s="233" t="s">
        <v>152</v>
      </c>
      <c r="E103" s="234"/>
      <c r="F103" s="234"/>
      <c r="G103" s="234"/>
      <c r="H103" s="234"/>
      <c r="I103" s="35"/>
      <c r="J103" s="35"/>
      <c r="K103" s="35"/>
      <c r="L103" s="35"/>
      <c r="M103" s="231">
        <f>ROUND(M88*T103,2)</f>
        <v>0</v>
      </c>
      <c r="N103" s="232"/>
      <c r="O103" s="232"/>
      <c r="P103" s="232"/>
      <c r="Q103" s="232"/>
      <c r="R103" s="36"/>
      <c r="S103" s="143"/>
      <c r="T103" s="144"/>
      <c r="U103" s="145" t="s">
        <v>52</v>
      </c>
      <c r="V103" s="146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46"/>
      <c r="AK103" s="146"/>
      <c r="AL103" s="146"/>
      <c r="AM103" s="146"/>
      <c r="AN103" s="146"/>
      <c r="AO103" s="146"/>
      <c r="AP103" s="146"/>
      <c r="AQ103" s="146"/>
      <c r="AR103" s="146"/>
      <c r="AS103" s="146"/>
      <c r="AT103" s="146"/>
      <c r="AU103" s="146"/>
      <c r="AV103" s="146"/>
      <c r="AW103" s="146"/>
      <c r="AX103" s="146"/>
      <c r="AY103" s="147" t="s">
        <v>151</v>
      </c>
      <c r="AZ103" s="146"/>
      <c r="BA103" s="146"/>
      <c r="BB103" s="146"/>
      <c r="BC103" s="146"/>
      <c r="BD103" s="146"/>
      <c r="BE103" s="148">
        <f t="shared" si="0"/>
        <v>0</v>
      </c>
      <c r="BF103" s="148">
        <f t="shared" si="1"/>
        <v>0</v>
      </c>
      <c r="BG103" s="148">
        <f t="shared" si="2"/>
        <v>0</v>
      </c>
      <c r="BH103" s="148">
        <f t="shared" si="3"/>
        <v>0</v>
      </c>
      <c r="BI103" s="148">
        <f t="shared" si="4"/>
        <v>0</v>
      </c>
      <c r="BJ103" s="147" t="s">
        <v>26</v>
      </c>
      <c r="BK103" s="146"/>
      <c r="BL103" s="146"/>
      <c r="BM103" s="146"/>
    </row>
    <row r="104" spans="2:65" s="1" customFormat="1" ht="18" customHeight="1">
      <c r="B104" s="34"/>
      <c r="C104" s="35"/>
      <c r="D104" s="233" t="s">
        <v>153</v>
      </c>
      <c r="E104" s="234"/>
      <c r="F104" s="234"/>
      <c r="G104" s="234"/>
      <c r="H104" s="234"/>
      <c r="I104" s="35"/>
      <c r="J104" s="35"/>
      <c r="K104" s="35"/>
      <c r="L104" s="35"/>
      <c r="M104" s="231">
        <f>ROUND(M88*T104,2)</f>
        <v>0</v>
      </c>
      <c r="N104" s="232"/>
      <c r="O104" s="232"/>
      <c r="P104" s="232"/>
      <c r="Q104" s="232"/>
      <c r="R104" s="36"/>
      <c r="S104" s="143"/>
      <c r="T104" s="144"/>
      <c r="U104" s="145" t="s">
        <v>52</v>
      </c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46"/>
      <c r="AX104" s="146"/>
      <c r="AY104" s="147" t="s">
        <v>151</v>
      </c>
      <c r="AZ104" s="146"/>
      <c r="BA104" s="146"/>
      <c r="BB104" s="146"/>
      <c r="BC104" s="146"/>
      <c r="BD104" s="146"/>
      <c r="BE104" s="148">
        <f t="shared" si="0"/>
        <v>0</v>
      </c>
      <c r="BF104" s="148">
        <f t="shared" si="1"/>
        <v>0</v>
      </c>
      <c r="BG104" s="148">
        <f t="shared" si="2"/>
        <v>0</v>
      </c>
      <c r="BH104" s="148">
        <f t="shared" si="3"/>
        <v>0</v>
      </c>
      <c r="BI104" s="148">
        <f t="shared" si="4"/>
        <v>0</v>
      </c>
      <c r="BJ104" s="147" t="s">
        <v>26</v>
      </c>
      <c r="BK104" s="146"/>
      <c r="BL104" s="146"/>
      <c r="BM104" s="146"/>
    </row>
    <row r="105" spans="2:65" s="1" customFormat="1" ht="18" customHeight="1">
      <c r="B105" s="34"/>
      <c r="C105" s="35"/>
      <c r="D105" s="233" t="s">
        <v>154</v>
      </c>
      <c r="E105" s="234"/>
      <c r="F105" s="234"/>
      <c r="G105" s="234"/>
      <c r="H105" s="234"/>
      <c r="I105" s="35"/>
      <c r="J105" s="35"/>
      <c r="K105" s="35"/>
      <c r="L105" s="35"/>
      <c r="M105" s="231">
        <f>ROUND(M88*T105,2)</f>
        <v>0</v>
      </c>
      <c r="N105" s="232"/>
      <c r="O105" s="232"/>
      <c r="P105" s="232"/>
      <c r="Q105" s="232"/>
      <c r="R105" s="36"/>
      <c r="S105" s="143"/>
      <c r="T105" s="144"/>
      <c r="U105" s="145" t="s">
        <v>52</v>
      </c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6"/>
      <c r="AL105" s="146"/>
      <c r="AM105" s="146"/>
      <c r="AN105" s="146"/>
      <c r="AO105" s="146"/>
      <c r="AP105" s="146"/>
      <c r="AQ105" s="146"/>
      <c r="AR105" s="146"/>
      <c r="AS105" s="146"/>
      <c r="AT105" s="146"/>
      <c r="AU105" s="146"/>
      <c r="AV105" s="146"/>
      <c r="AW105" s="146"/>
      <c r="AX105" s="146"/>
      <c r="AY105" s="147" t="s">
        <v>151</v>
      </c>
      <c r="AZ105" s="146"/>
      <c r="BA105" s="146"/>
      <c r="BB105" s="146"/>
      <c r="BC105" s="146"/>
      <c r="BD105" s="146"/>
      <c r="BE105" s="148">
        <f t="shared" si="0"/>
        <v>0</v>
      </c>
      <c r="BF105" s="148">
        <f t="shared" si="1"/>
        <v>0</v>
      </c>
      <c r="BG105" s="148">
        <f t="shared" si="2"/>
        <v>0</v>
      </c>
      <c r="BH105" s="148">
        <f t="shared" si="3"/>
        <v>0</v>
      </c>
      <c r="BI105" s="148">
        <f t="shared" si="4"/>
        <v>0</v>
      </c>
      <c r="BJ105" s="147" t="s">
        <v>26</v>
      </c>
      <c r="BK105" s="146"/>
      <c r="BL105" s="146"/>
      <c r="BM105" s="146"/>
    </row>
    <row r="106" spans="2:65" s="1" customFormat="1" ht="18" customHeight="1">
      <c r="B106" s="34"/>
      <c r="C106" s="35"/>
      <c r="D106" s="233" t="s">
        <v>155</v>
      </c>
      <c r="E106" s="234"/>
      <c r="F106" s="234"/>
      <c r="G106" s="234"/>
      <c r="H106" s="234"/>
      <c r="I106" s="35"/>
      <c r="J106" s="35"/>
      <c r="K106" s="35"/>
      <c r="L106" s="35"/>
      <c r="M106" s="231">
        <f>ROUND(M88*T106,2)</f>
        <v>0</v>
      </c>
      <c r="N106" s="232"/>
      <c r="O106" s="232"/>
      <c r="P106" s="232"/>
      <c r="Q106" s="232"/>
      <c r="R106" s="36"/>
      <c r="S106" s="143"/>
      <c r="T106" s="144"/>
      <c r="U106" s="145" t="s">
        <v>52</v>
      </c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46"/>
      <c r="AX106" s="146"/>
      <c r="AY106" s="147" t="s">
        <v>151</v>
      </c>
      <c r="AZ106" s="146"/>
      <c r="BA106" s="146"/>
      <c r="BB106" s="146"/>
      <c r="BC106" s="146"/>
      <c r="BD106" s="146"/>
      <c r="BE106" s="148">
        <f t="shared" si="0"/>
        <v>0</v>
      </c>
      <c r="BF106" s="148">
        <f t="shared" si="1"/>
        <v>0</v>
      </c>
      <c r="BG106" s="148">
        <f t="shared" si="2"/>
        <v>0</v>
      </c>
      <c r="BH106" s="148">
        <f t="shared" si="3"/>
        <v>0</v>
      </c>
      <c r="BI106" s="148">
        <f t="shared" si="4"/>
        <v>0</v>
      </c>
      <c r="BJ106" s="147" t="s">
        <v>26</v>
      </c>
      <c r="BK106" s="146"/>
      <c r="BL106" s="146"/>
      <c r="BM106" s="146"/>
    </row>
    <row r="107" spans="2:65" s="1" customFormat="1" ht="18" customHeight="1">
      <c r="B107" s="34"/>
      <c r="C107" s="35"/>
      <c r="D107" s="106" t="s">
        <v>156</v>
      </c>
      <c r="E107" s="35"/>
      <c r="F107" s="35"/>
      <c r="G107" s="35"/>
      <c r="H107" s="35"/>
      <c r="I107" s="35"/>
      <c r="J107" s="35"/>
      <c r="K107" s="35"/>
      <c r="L107" s="35"/>
      <c r="M107" s="231">
        <f>ROUND(M88*T107,2)</f>
        <v>0</v>
      </c>
      <c r="N107" s="232"/>
      <c r="O107" s="232"/>
      <c r="P107" s="232"/>
      <c r="Q107" s="232"/>
      <c r="R107" s="36"/>
      <c r="S107" s="143"/>
      <c r="T107" s="149"/>
      <c r="U107" s="150" t="s">
        <v>52</v>
      </c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46"/>
      <c r="AK107" s="146"/>
      <c r="AL107" s="146"/>
      <c r="AM107" s="146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46"/>
      <c r="AX107" s="146"/>
      <c r="AY107" s="147" t="s">
        <v>157</v>
      </c>
      <c r="AZ107" s="146"/>
      <c r="BA107" s="146"/>
      <c r="BB107" s="146"/>
      <c r="BC107" s="146"/>
      <c r="BD107" s="146"/>
      <c r="BE107" s="148">
        <f t="shared" si="0"/>
        <v>0</v>
      </c>
      <c r="BF107" s="148">
        <f t="shared" si="1"/>
        <v>0</v>
      </c>
      <c r="BG107" s="148">
        <f t="shared" si="2"/>
        <v>0</v>
      </c>
      <c r="BH107" s="148">
        <f t="shared" si="3"/>
        <v>0</v>
      </c>
      <c r="BI107" s="148">
        <f t="shared" si="4"/>
        <v>0</v>
      </c>
      <c r="BJ107" s="147" t="s">
        <v>26</v>
      </c>
      <c r="BK107" s="146"/>
      <c r="BL107" s="146"/>
      <c r="BM107" s="146"/>
    </row>
    <row r="108" spans="2:65" s="1" customFormat="1" ht="13.5">
      <c r="B108" s="34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6"/>
      <c r="T108" s="130"/>
      <c r="U108" s="130"/>
    </row>
    <row r="109" spans="2:65" s="1" customFormat="1" ht="29.25" customHeight="1">
      <c r="B109" s="34"/>
      <c r="C109" s="117" t="s">
        <v>119</v>
      </c>
      <c r="D109" s="118"/>
      <c r="E109" s="118"/>
      <c r="F109" s="118"/>
      <c r="G109" s="118"/>
      <c r="H109" s="118"/>
      <c r="I109" s="118"/>
      <c r="J109" s="118"/>
      <c r="K109" s="118"/>
      <c r="L109" s="237">
        <f>ROUND(SUM(M88+M101),2)</f>
        <v>0</v>
      </c>
      <c r="M109" s="237"/>
      <c r="N109" s="237"/>
      <c r="O109" s="237"/>
      <c r="P109" s="237"/>
      <c r="Q109" s="237"/>
      <c r="R109" s="36"/>
      <c r="T109" s="130"/>
      <c r="U109" s="130"/>
    </row>
    <row r="110" spans="2:65" s="1" customFormat="1" ht="6.95" customHeight="1">
      <c r="B110" s="58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60"/>
      <c r="T110" s="130"/>
      <c r="U110" s="130"/>
    </row>
    <row r="114" spans="2:63" s="1" customFormat="1" ht="6.95" customHeight="1">
      <c r="B114" s="61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3"/>
    </row>
    <row r="115" spans="2:63" s="1" customFormat="1" ht="36.950000000000003" customHeight="1">
      <c r="B115" s="34"/>
      <c r="C115" s="194" t="s">
        <v>158</v>
      </c>
      <c r="D115" s="242"/>
      <c r="E115" s="242"/>
      <c r="F115" s="242"/>
      <c r="G115" s="242"/>
      <c r="H115" s="242"/>
      <c r="I115" s="242"/>
      <c r="J115" s="242"/>
      <c r="K115" s="242"/>
      <c r="L115" s="242"/>
      <c r="M115" s="242"/>
      <c r="N115" s="242"/>
      <c r="O115" s="242"/>
      <c r="P115" s="242"/>
      <c r="Q115" s="242"/>
      <c r="R115" s="36"/>
    </row>
    <row r="116" spans="2:63" s="1" customFormat="1" ht="6.95" customHeight="1"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6"/>
    </row>
    <row r="117" spans="2:63" s="1" customFormat="1" ht="30" customHeight="1">
      <c r="B117" s="34"/>
      <c r="C117" s="29" t="s">
        <v>20</v>
      </c>
      <c r="D117" s="35"/>
      <c r="E117" s="35"/>
      <c r="F117" s="240" t="str">
        <f>F6</f>
        <v>ZABEZPEČENÍ HLAVNÍHO VSTUPU Z ALŠOVA NÁBŘEŽÍ A VSTUPU KŘÍŽOVNICKÉ ULICE</v>
      </c>
      <c r="G117" s="241"/>
      <c r="H117" s="241"/>
      <c r="I117" s="241"/>
      <c r="J117" s="241"/>
      <c r="K117" s="241"/>
      <c r="L117" s="241"/>
      <c r="M117" s="241"/>
      <c r="N117" s="241"/>
      <c r="O117" s="241"/>
      <c r="P117" s="241"/>
      <c r="Q117" s="35"/>
      <c r="R117" s="36"/>
    </row>
    <row r="118" spans="2:63" s="1" customFormat="1" ht="36.950000000000003" customHeight="1">
      <c r="B118" s="34"/>
      <c r="C118" s="68" t="s">
        <v>127</v>
      </c>
      <c r="D118" s="35"/>
      <c r="E118" s="35"/>
      <c r="F118" s="215" t="str">
        <f>F7</f>
        <v>VOSZ-SZS_STRAVOVANI - ZABEZPEČNÍ HLAVNÍCH VSTUPŮ, STRAVOVACÍ SYSTÉM</v>
      </c>
      <c r="G118" s="242"/>
      <c r="H118" s="242"/>
      <c r="I118" s="242"/>
      <c r="J118" s="242"/>
      <c r="K118" s="242"/>
      <c r="L118" s="242"/>
      <c r="M118" s="242"/>
      <c r="N118" s="242"/>
      <c r="O118" s="242"/>
      <c r="P118" s="242"/>
      <c r="Q118" s="35"/>
      <c r="R118" s="36"/>
    </row>
    <row r="119" spans="2:63" s="1" customFormat="1" ht="6.95" customHeight="1">
      <c r="B119" s="34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6"/>
    </row>
    <row r="120" spans="2:63" s="1" customFormat="1" ht="18" customHeight="1">
      <c r="B120" s="34"/>
      <c r="C120" s="29" t="s">
        <v>27</v>
      </c>
      <c r="D120" s="35"/>
      <c r="E120" s="35"/>
      <c r="F120" s="27" t="str">
        <f>F9</f>
        <v>Alšovo nábřeží 6</v>
      </c>
      <c r="G120" s="35"/>
      <c r="H120" s="35"/>
      <c r="I120" s="35"/>
      <c r="J120" s="35"/>
      <c r="K120" s="29" t="s">
        <v>29</v>
      </c>
      <c r="L120" s="35"/>
      <c r="M120" s="244" t="str">
        <f>IF(O9="","",O9)</f>
        <v>3.5.2017</v>
      </c>
      <c r="N120" s="244"/>
      <c r="O120" s="244"/>
      <c r="P120" s="244"/>
      <c r="Q120" s="35"/>
      <c r="R120" s="36"/>
    </row>
    <row r="121" spans="2:63" s="1" customFormat="1" ht="6.95" customHeight="1"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6"/>
    </row>
    <row r="122" spans="2:63" s="1" customFormat="1">
      <c r="B122" s="34"/>
      <c r="C122" s="29" t="s">
        <v>33</v>
      </c>
      <c r="D122" s="35"/>
      <c r="E122" s="35"/>
      <c r="F122" s="27" t="str">
        <f>E12</f>
        <v xml:space="preserve"> </v>
      </c>
      <c r="G122" s="35"/>
      <c r="H122" s="35"/>
      <c r="I122" s="35"/>
      <c r="J122" s="35"/>
      <c r="K122" s="29" t="s">
        <v>39</v>
      </c>
      <c r="L122" s="35"/>
      <c r="M122" s="198" t="str">
        <f>E18</f>
        <v xml:space="preserve"> </v>
      </c>
      <c r="N122" s="198"/>
      <c r="O122" s="198"/>
      <c r="P122" s="198"/>
      <c r="Q122" s="198"/>
      <c r="R122" s="36"/>
    </row>
    <row r="123" spans="2:63" s="1" customFormat="1" ht="14.45" customHeight="1">
      <c r="B123" s="34"/>
      <c r="C123" s="29" t="s">
        <v>37</v>
      </c>
      <c r="D123" s="35"/>
      <c r="E123" s="35"/>
      <c r="F123" s="27" t="str">
        <f>IF(E15="","",E15)</f>
        <v>Vyplň údaj</v>
      </c>
      <c r="G123" s="35"/>
      <c r="H123" s="35"/>
      <c r="I123" s="35"/>
      <c r="J123" s="35"/>
      <c r="K123" s="29" t="s">
        <v>40</v>
      </c>
      <c r="L123" s="35"/>
      <c r="M123" s="198" t="str">
        <f>E21</f>
        <v>Martin Frühauf</v>
      </c>
      <c r="N123" s="198"/>
      <c r="O123" s="198"/>
      <c r="P123" s="198"/>
      <c r="Q123" s="198"/>
      <c r="R123" s="36"/>
    </row>
    <row r="124" spans="2:63" s="1" customFormat="1" ht="10.35" customHeight="1">
      <c r="B124" s="34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6"/>
    </row>
    <row r="125" spans="2:63" s="8" customFormat="1" ht="29.25" customHeight="1">
      <c r="B125" s="151"/>
      <c r="C125" s="152" t="s">
        <v>159</v>
      </c>
      <c r="D125" s="153" t="s">
        <v>160</v>
      </c>
      <c r="E125" s="153" t="s">
        <v>69</v>
      </c>
      <c r="F125" s="260" t="s">
        <v>161</v>
      </c>
      <c r="G125" s="260"/>
      <c r="H125" s="260"/>
      <c r="I125" s="260"/>
      <c r="J125" s="153" t="s">
        <v>162</v>
      </c>
      <c r="K125" s="153" t="s">
        <v>163</v>
      </c>
      <c r="L125" s="153" t="s">
        <v>164</v>
      </c>
      <c r="M125" s="260" t="s">
        <v>165</v>
      </c>
      <c r="N125" s="260"/>
      <c r="O125" s="260"/>
      <c r="P125" s="260" t="s">
        <v>135</v>
      </c>
      <c r="Q125" s="261"/>
      <c r="R125" s="154"/>
      <c r="T125" s="79" t="s">
        <v>166</v>
      </c>
      <c r="U125" s="80" t="s">
        <v>51</v>
      </c>
      <c r="V125" s="80" t="s">
        <v>167</v>
      </c>
      <c r="W125" s="80" t="s">
        <v>168</v>
      </c>
      <c r="X125" s="80" t="s">
        <v>169</v>
      </c>
      <c r="Y125" s="80" t="s">
        <v>170</v>
      </c>
      <c r="Z125" s="80" t="s">
        <v>171</v>
      </c>
      <c r="AA125" s="80" t="s">
        <v>172</v>
      </c>
      <c r="AB125" s="80" t="s">
        <v>173</v>
      </c>
      <c r="AC125" s="80" t="s">
        <v>174</v>
      </c>
      <c r="AD125" s="81" t="s">
        <v>175</v>
      </c>
    </row>
    <row r="126" spans="2:63" s="1" customFormat="1" ht="29.25" customHeight="1">
      <c r="B126" s="34"/>
      <c r="C126" s="83" t="s">
        <v>130</v>
      </c>
      <c r="D126" s="35"/>
      <c r="E126" s="35"/>
      <c r="F126" s="35"/>
      <c r="G126" s="35"/>
      <c r="H126" s="35"/>
      <c r="I126" s="35"/>
      <c r="J126" s="35"/>
      <c r="K126" s="35"/>
      <c r="L126" s="35"/>
      <c r="M126" s="274">
        <f>BK126</f>
        <v>0</v>
      </c>
      <c r="N126" s="275"/>
      <c r="O126" s="275"/>
      <c r="P126" s="275"/>
      <c r="Q126" s="275"/>
      <c r="R126" s="36"/>
      <c r="T126" s="82"/>
      <c r="U126" s="50"/>
      <c r="V126" s="50"/>
      <c r="W126" s="155">
        <f>W127+W147+W188+W201</f>
        <v>0</v>
      </c>
      <c r="X126" s="155">
        <f>X127+X147+X188+X201</f>
        <v>0</v>
      </c>
      <c r="Y126" s="50"/>
      <c r="Z126" s="156">
        <f>Z127+Z147+Z188+Z201</f>
        <v>0</v>
      </c>
      <c r="AA126" s="50"/>
      <c r="AB126" s="156">
        <f>AB127+AB147+AB188+AB201</f>
        <v>2.23E-2</v>
      </c>
      <c r="AC126" s="50"/>
      <c r="AD126" s="157">
        <f>AD127+AD147+AD188+AD201</f>
        <v>0</v>
      </c>
      <c r="AT126" s="17" t="s">
        <v>88</v>
      </c>
      <c r="AU126" s="17" t="s">
        <v>137</v>
      </c>
      <c r="BK126" s="158">
        <f>BK127+BK147+BK188+BK201</f>
        <v>0</v>
      </c>
    </row>
    <row r="127" spans="2:63" s="9" customFormat="1" ht="37.35" customHeight="1">
      <c r="B127" s="159"/>
      <c r="C127" s="160"/>
      <c r="D127" s="161" t="s">
        <v>138</v>
      </c>
      <c r="E127" s="161"/>
      <c r="F127" s="161"/>
      <c r="G127" s="161"/>
      <c r="H127" s="161"/>
      <c r="I127" s="161"/>
      <c r="J127" s="161"/>
      <c r="K127" s="161"/>
      <c r="L127" s="161"/>
      <c r="M127" s="258">
        <f>BK127</f>
        <v>0</v>
      </c>
      <c r="N127" s="255"/>
      <c r="O127" s="255"/>
      <c r="P127" s="255"/>
      <c r="Q127" s="255"/>
      <c r="R127" s="162"/>
      <c r="T127" s="163"/>
      <c r="U127" s="160"/>
      <c r="V127" s="160"/>
      <c r="W127" s="164">
        <f>W128+W138+W144</f>
        <v>0</v>
      </c>
      <c r="X127" s="164">
        <f>X128+X138+X144</f>
        <v>0</v>
      </c>
      <c r="Y127" s="160"/>
      <c r="Z127" s="165">
        <f>Z128+Z138+Z144</f>
        <v>0</v>
      </c>
      <c r="AA127" s="160"/>
      <c r="AB127" s="165">
        <f>AB128+AB138+AB144</f>
        <v>2.0549999999999999E-2</v>
      </c>
      <c r="AC127" s="160"/>
      <c r="AD127" s="166">
        <f>AD128+AD138+AD144</f>
        <v>0</v>
      </c>
      <c r="AR127" s="167" t="s">
        <v>125</v>
      </c>
      <c r="AT127" s="168" t="s">
        <v>88</v>
      </c>
      <c r="AU127" s="168" t="s">
        <v>89</v>
      </c>
      <c r="AY127" s="167" t="s">
        <v>176</v>
      </c>
      <c r="BK127" s="169">
        <f>BK128+BK138+BK144</f>
        <v>0</v>
      </c>
    </row>
    <row r="128" spans="2:63" s="9" customFormat="1" ht="19.899999999999999" customHeight="1">
      <c r="B128" s="159"/>
      <c r="C128" s="160"/>
      <c r="D128" s="170" t="s">
        <v>139</v>
      </c>
      <c r="E128" s="170"/>
      <c r="F128" s="170"/>
      <c r="G128" s="170"/>
      <c r="H128" s="170"/>
      <c r="I128" s="170"/>
      <c r="J128" s="170"/>
      <c r="K128" s="170"/>
      <c r="L128" s="170"/>
      <c r="M128" s="276">
        <f>BK128</f>
        <v>0</v>
      </c>
      <c r="N128" s="277"/>
      <c r="O128" s="277"/>
      <c r="P128" s="277"/>
      <c r="Q128" s="277"/>
      <c r="R128" s="162"/>
      <c r="T128" s="163"/>
      <c r="U128" s="160"/>
      <c r="V128" s="160"/>
      <c r="W128" s="164">
        <f>SUM(W129:W137)</f>
        <v>0</v>
      </c>
      <c r="X128" s="164">
        <f>SUM(X129:X137)</f>
        <v>0</v>
      </c>
      <c r="Y128" s="160"/>
      <c r="Z128" s="165">
        <f>SUM(Z129:Z137)</f>
        <v>0</v>
      </c>
      <c r="AA128" s="160"/>
      <c r="AB128" s="165">
        <f>SUM(AB129:AB137)</f>
        <v>1.455E-2</v>
      </c>
      <c r="AC128" s="160"/>
      <c r="AD128" s="166">
        <f>SUM(AD129:AD137)</f>
        <v>0</v>
      </c>
      <c r="AR128" s="167" t="s">
        <v>125</v>
      </c>
      <c r="AT128" s="168" t="s">
        <v>88</v>
      </c>
      <c r="AU128" s="168" t="s">
        <v>26</v>
      </c>
      <c r="AY128" s="167" t="s">
        <v>176</v>
      </c>
      <c r="BK128" s="169">
        <f>SUM(BK129:BK137)</f>
        <v>0</v>
      </c>
    </row>
    <row r="129" spans="2:65" s="1" customFormat="1" ht="31.5" customHeight="1">
      <c r="B129" s="34"/>
      <c r="C129" s="171" t="s">
        <v>26</v>
      </c>
      <c r="D129" s="171" t="s">
        <v>177</v>
      </c>
      <c r="E129" s="172" t="s">
        <v>178</v>
      </c>
      <c r="F129" s="262" t="s">
        <v>179</v>
      </c>
      <c r="G129" s="262"/>
      <c r="H129" s="262"/>
      <c r="I129" s="262"/>
      <c r="J129" s="173" t="s">
        <v>180</v>
      </c>
      <c r="K129" s="174">
        <v>150</v>
      </c>
      <c r="L129" s="175">
        <v>0</v>
      </c>
      <c r="M129" s="264">
        <v>0</v>
      </c>
      <c r="N129" s="265"/>
      <c r="O129" s="265"/>
      <c r="P129" s="263">
        <f>ROUND(V129*K129,2)</f>
        <v>0</v>
      </c>
      <c r="Q129" s="263"/>
      <c r="R129" s="36"/>
      <c r="T129" s="176" t="s">
        <v>24</v>
      </c>
      <c r="U129" s="43" t="s">
        <v>52</v>
      </c>
      <c r="V129" s="123">
        <f>L129+M129</f>
        <v>0</v>
      </c>
      <c r="W129" s="123">
        <f>ROUND(L129*K129,2)</f>
        <v>0</v>
      </c>
      <c r="X129" s="123">
        <f>ROUND(M129*K129,2)</f>
        <v>0</v>
      </c>
      <c r="Y129" s="35"/>
      <c r="Z129" s="177">
        <f>Y129*K129</f>
        <v>0</v>
      </c>
      <c r="AA129" s="177">
        <v>0</v>
      </c>
      <c r="AB129" s="177">
        <f>AA129*K129</f>
        <v>0</v>
      </c>
      <c r="AC129" s="177">
        <v>0</v>
      </c>
      <c r="AD129" s="178">
        <f>AC129*K129</f>
        <v>0</v>
      </c>
      <c r="AR129" s="17" t="s">
        <v>181</v>
      </c>
      <c r="AT129" s="17" t="s">
        <v>177</v>
      </c>
      <c r="AU129" s="17" t="s">
        <v>125</v>
      </c>
      <c r="AY129" s="17" t="s">
        <v>176</v>
      </c>
      <c r="BE129" s="110">
        <f>IF(U129="základní",P129,0)</f>
        <v>0</v>
      </c>
      <c r="BF129" s="110">
        <f>IF(U129="snížená",P129,0)</f>
        <v>0</v>
      </c>
      <c r="BG129" s="110">
        <f>IF(U129="zákl. přenesená",P129,0)</f>
        <v>0</v>
      </c>
      <c r="BH129" s="110">
        <f>IF(U129="sníž. přenesená",P129,0)</f>
        <v>0</v>
      </c>
      <c r="BI129" s="110">
        <f>IF(U129="nulová",P129,0)</f>
        <v>0</v>
      </c>
      <c r="BJ129" s="17" t="s">
        <v>26</v>
      </c>
      <c r="BK129" s="110">
        <f>ROUND(V129*K129,2)</f>
        <v>0</v>
      </c>
      <c r="BL129" s="17" t="s">
        <v>181</v>
      </c>
      <c r="BM129" s="17" t="s">
        <v>182</v>
      </c>
    </row>
    <row r="130" spans="2:65" s="1" customFormat="1" ht="31.5" customHeight="1">
      <c r="B130" s="34"/>
      <c r="C130" s="179" t="s">
        <v>125</v>
      </c>
      <c r="D130" s="179" t="s">
        <v>183</v>
      </c>
      <c r="E130" s="180" t="s">
        <v>184</v>
      </c>
      <c r="F130" s="266" t="s">
        <v>185</v>
      </c>
      <c r="G130" s="266"/>
      <c r="H130" s="266"/>
      <c r="I130" s="266"/>
      <c r="J130" s="181" t="s">
        <v>180</v>
      </c>
      <c r="K130" s="182">
        <v>150</v>
      </c>
      <c r="L130" s="183">
        <v>0</v>
      </c>
      <c r="M130" s="267"/>
      <c r="N130" s="267"/>
      <c r="O130" s="268"/>
      <c r="P130" s="263">
        <f>ROUND(V130*K130,2)</f>
        <v>0</v>
      </c>
      <c r="Q130" s="263"/>
      <c r="R130" s="36"/>
      <c r="T130" s="176" t="s">
        <v>24</v>
      </c>
      <c r="U130" s="43" t="s">
        <v>52</v>
      </c>
      <c r="V130" s="123">
        <f>L130+M130</f>
        <v>0</v>
      </c>
      <c r="W130" s="123">
        <f>ROUND(L130*K130,2)</f>
        <v>0</v>
      </c>
      <c r="X130" s="123">
        <f>ROUND(M130*K130,2)</f>
        <v>0</v>
      </c>
      <c r="Y130" s="35"/>
      <c r="Z130" s="177">
        <f>Y130*K130</f>
        <v>0</v>
      </c>
      <c r="AA130" s="177">
        <v>9.7E-5</v>
      </c>
      <c r="AB130" s="177">
        <f>AA130*K130</f>
        <v>1.455E-2</v>
      </c>
      <c r="AC130" s="177">
        <v>0</v>
      </c>
      <c r="AD130" s="178">
        <f>AC130*K130</f>
        <v>0</v>
      </c>
      <c r="AR130" s="17" t="s">
        <v>186</v>
      </c>
      <c r="AT130" s="17" t="s">
        <v>183</v>
      </c>
      <c r="AU130" s="17" t="s">
        <v>125</v>
      </c>
      <c r="AY130" s="17" t="s">
        <v>176</v>
      </c>
      <c r="BE130" s="110">
        <f>IF(U130="základní",P130,0)</f>
        <v>0</v>
      </c>
      <c r="BF130" s="110">
        <f>IF(U130="snížená",P130,0)</f>
        <v>0</v>
      </c>
      <c r="BG130" s="110">
        <f>IF(U130="zákl. přenesená",P130,0)</f>
        <v>0</v>
      </c>
      <c r="BH130" s="110">
        <f>IF(U130="sníž. přenesená",P130,0)</f>
        <v>0</v>
      </c>
      <c r="BI130" s="110">
        <f>IF(U130="nulová",P130,0)</f>
        <v>0</v>
      </c>
      <c r="BJ130" s="17" t="s">
        <v>26</v>
      </c>
      <c r="BK130" s="110">
        <f>ROUND(V130*K130,2)</f>
        <v>0</v>
      </c>
      <c r="BL130" s="17" t="s">
        <v>181</v>
      </c>
      <c r="BM130" s="17" t="s">
        <v>187</v>
      </c>
    </row>
    <row r="131" spans="2:65" s="1" customFormat="1" ht="22.5" customHeight="1">
      <c r="B131" s="34"/>
      <c r="C131" s="35"/>
      <c r="D131" s="35"/>
      <c r="E131" s="35"/>
      <c r="F131" s="269" t="s">
        <v>188</v>
      </c>
      <c r="G131" s="270"/>
      <c r="H131" s="270"/>
      <c r="I131" s="270"/>
      <c r="J131" s="35"/>
      <c r="K131" s="35"/>
      <c r="L131" s="35"/>
      <c r="M131" s="35"/>
      <c r="N131" s="35"/>
      <c r="O131" s="35"/>
      <c r="P131" s="35"/>
      <c r="Q131" s="35"/>
      <c r="R131" s="36"/>
      <c r="T131" s="144"/>
      <c r="U131" s="35"/>
      <c r="V131" s="35"/>
      <c r="W131" s="35"/>
      <c r="X131" s="35"/>
      <c r="Y131" s="35"/>
      <c r="Z131" s="35"/>
      <c r="AA131" s="35"/>
      <c r="AB131" s="35"/>
      <c r="AC131" s="35"/>
      <c r="AD131" s="77"/>
      <c r="AT131" s="17" t="s">
        <v>189</v>
      </c>
      <c r="AU131" s="17" t="s">
        <v>125</v>
      </c>
    </row>
    <row r="132" spans="2:65" s="1" customFormat="1" ht="31.5" customHeight="1">
      <c r="B132" s="34"/>
      <c r="C132" s="171" t="s">
        <v>190</v>
      </c>
      <c r="D132" s="171" t="s">
        <v>177</v>
      </c>
      <c r="E132" s="172" t="s">
        <v>191</v>
      </c>
      <c r="F132" s="262" t="s">
        <v>192</v>
      </c>
      <c r="G132" s="262"/>
      <c r="H132" s="262"/>
      <c r="I132" s="262"/>
      <c r="J132" s="173" t="s">
        <v>180</v>
      </c>
      <c r="K132" s="174">
        <v>150</v>
      </c>
      <c r="L132" s="175">
        <v>0</v>
      </c>
      <c r="M132" s="264">
        <v>0</v>
      </c>
      <c r="N132" s="265"/>
      <c r="O132" s="265"/>
      <c r="P132" s="263">
        <f t="shared" ref="P132:P137" si="5">ROUND(V132*K132,2)</f>
        <v>0</v>
      </c>
      <c r="Q132" s="263"/>
      <c r="R132" s="36"/>
      <c r="T132" s="176" t="s">
        <v>24</v>
      </c>
      <c r="U132" s="43" t="s">
        <v>52</v>
      </c>
      <c r="V132" s="123">
        <f t="shared" ref="V132:V137" si="6">L132+M132</f>
        <v>0</v>
      </c>
      <c r="W132" s="123">
        <f t="shared" ref="W132:W137" si="7">ROUND(L132*K132,2)</f>
        <v>0</v>
      </c>
      <c r="X132" s="123">
        <f t="shared" ref="X132:X137" si="8">ROUND(M132*K132,2)</f>
        <v>0</v>
      </c>
      <c r="Y132" s="35"/>
      <c r="Z132" s="177">
        <f t="shared" ref="Z132:Z137" si="9">Y132*K132</f>
        <v>0</v>
      </c>
      <c r="AA132" s="177">
        <v>0</v>
      </c>
      <c r="AB132" s="177">
        <f t="shared" ref="AB132:AB137" si="10">AA132*K132</f>
        <v>0</v>
      </c>
      <c r="AC132" s="177">
        <v>0</v>
      </c>
      <c r="AD132" s="178">
        <f t="shared" ref="AD132:AD137" si="11">AC132*K132</f>
        <v>0</v>
      </c>
      <c r="AR132" s="17" t="s">
        <v>181</v>
      </c>
      <c r="AT132" s="17" t="s">
        <v>177</v>
      </c>
      <c r="AU132" s="17" t="s">
        <v>125</v>
      </c>
      <c r="AY132" s="17" t="s">
        <v>176</v>
      </c>
      <c r="BE132" s="110">
        <f t="shared" ref="BE132:BE137" si="12">IF(U132="základní",P132,0)</f>
        <v>0</v>
      </c>
      <c r="BF132" s="110">
        <f t="shared" ref="BF132:BF137" si="13">IF(U132="snížená",P132,0)</f>
        <v>0</v>
      </c>
      <c r="BG132" s="110">
        <f t="shared" ref="BG132:BG137" si="14">IF(U132="zákl. přenesená",P132,0)</f>
        <v>0</v>
      </c>
      <c r="BH132" s="110">
        <f t="shared" ref="BH132:BH137" si="15">IF(U132="sníž. přenesená",P132,0)</f>
        <v>0</v>
      </c>
      <c r="BI132" s="110">
        <f t="shared" ref="BI132:BI137" si="16">IF(U132="nulová",P132,0)</f>
        <v>0</v>
      </c>
      <c r="BJ132" s="17" t="s">
        <v>26</v>
      </c>
      <c r="BK132" s="110">
        <f t="shared" ref="BK132:BK137" si="17">ROUND(V132*K132,2)</f>
        <v>0</v>
      </c>
      <c r="BL132" s="17" t="s">
        <v>181</v>
      </c>
      <c r="BM132" s="17" t="s">
        <v>193</v>
      </c>
    </row>
    <row r="133" spans="2:65" s="1" customFormat="1" ht="22.5" customHeight="1">
      <c r="B133" s="34"/>
      <c r="C133" s="179" t="s">
        <v>194</v>
      </c>
      <c r="D133" s="179" t="s">
        <v>183</v>
      </c>
      <c r="E133" s="180" t="s">
        <v>195</v>
      </c>
      <c r="F133" s="266" t="s">
        <v>196</v>
      </c>
      <c r="G133" s="266"/>
      <c r="H133" s="266"/>
      <c r="I133" s="266"/>
      <c r="J133" s="181" t="s">
        <v>183</v>
      </c>
      <c r="K133" s="182">
        <v>150</v>
      </c>
      <c r="L133" s="183">
        <v>0</v>
      </c>
      <c r="M133" s="267"/>
      <c r="N133" s="267"/>
      <c r="O133" s="268"/>
      <c r="P133" s="263">
        <f t="shared" si="5"/>
        <v>0</v>
      </c>
      <c r="Q133" s="263"/>
      <c r="R133" s="36"/>
      <c r="T133" s="176" t="s">
        <v>24</v>
      </c>
      <c r="U133" s="43" t="s">
        <v>52</v>
      </c>
      <c r="V133" s="123">
        <f t="shared" si="6"/>
        <v>0</v>
      </c>
      <c r="W133" s="123">
        <f t="shared" si="7"/>
        <v>0</v>
      </c>
      <c r="X133" s="123">
        <f t="shared" si="8"/>
        <v>0</v>
      </c>
      <c r="Y133" s="35"/>
      <c r="Z133" s="177">
        <f t="shared" si="9"/>
        <v>0</v>
      </c>
      <c r="AA133" s="177">
        <v>0</v>
      </c>
      <c r="AB133" s="177">
        <f t="shared" si="10"/>
        <v>0</v>
      </c>
      <c r="AC133" s="177">
        <v>0</v>
      </c>
      <c r="AD133" s="178">
        <f t="shared" si="11"/>
        <v>0</v>
      </c>
      <c r="AR133" s="17" t="s">
        <v>186</v>
      </c>
      <c r="AT133" s="17" t="s">
        <v>183</v>
      </c>
      <c r="AU133" s="17" t="s">
        <v>125</v>
      </c>
      <c r="AY133" s="17" t="s">
        <v>176</v>
      </c>
      <c r="BE133" s="110">
        <f t="shared" si="12"/>
        <v>0</v>
      </c>
      <c r="BF133" s="110">
        <f t="shared" si="13"/>
        <v>0</v>
      </c>
      <c r="BG133" s="110">
        <f t="shared" si="14"/>
        <v>0</v>
      </c>
      <c r="BH133" s="110">
        <f t="shared" si="15"/>
        <v>0</v>
      </c>
      <c r="BI133" s="110">
        <f t="shared" si="16"/>
        <v>0</v>
      </c>
      <c r="BJ133" s="17" t="s">
        <v>26</v>
      </c>
      <c r="BK133" s="110">
        <f t="shared" si="17"/>
        <v>0</v>
      </c>
      <c r="BL133" s="17" t="s">
        <v>181</v>
      </c>
      <c r="BM133" s="17" t="s">
        <v>197</v>
      </c>
    </row>
    <row r="134" spans="2:65" s="1" customFormat="1" ht="31.5" customHeight="1">
      <c r="B134" s="34"/>
      <c r="C134" s="171" t="s">
        <v>198</v>
      </c>
      <c r="D134" s="171" t="s">
        <v>177</v>
      </c>
      <c r="E134" s="172" t="s">
        <v>199</v>
      </c>
      <c r="F134" s="262" t="s">
        <v>200</v>
      </c>
      <c r="G134" s="262"/>
      <c r="H134" s="262"/>
      <c r="I134" s="262"/>
      <c r="J134" s="173" t="s">
        <v>180</v>
      </c>
      <c r="K134" s="174">
        <v>15</v>
      </c>
      <c r="L134" s="175">
        <v>0</v>
      </c>
      <c r="M134" s="264">
        <v>0</v>
      </c>
      <c r="N134" s="265"/>
      <c r="O134" s="265"/>
      <c r="P134" s="263">
        <f t="shared" si="5"/>
        <v>0</v>
      </c>
      <c r="Q134" s="263"/>
      <c r="R134" s="36"/>
      <c r="T134" s="176" t="s">
        <v>24</v>
      </c>
      <c r="U134" s="43" t="s">
        <v>52</v>
      </c>
      <c r="V134" s="123">
        <f t="shared" si="6"/>
        <v>0</v>
      </c>
      <c r="W134" s="123">
        <f t="shared" si="7"/>
        <v>0</v>
      </c>
      <c r="X134" s="123">
        <f t="shared" si="8"/>
        <v>0</v>
      </c>
      <c r="Y134" s="35"/>
      <c r="Z134" s="177">
        <f t="shared" si="9"/>
        <v>0</v>
      </c>
      <c r="AA134" s="177">
        <v>0</v>
      </c>
      <c r="AB134" s="177">
        <f t="shared" si="10"/>
        <v>0</v>
      </c>
      <c r="AC134" s="177">
        <v>0</v>
      </c>
      <c r="AD134" s="178">
        <f t="shared" si="11"/>
        <v>0</v>
      </c>
      <c r="AR134" s="17" t="s">
        <v>181</v>
      </c>
      <c r="AT134" s="17" t="s">
        <v>177</v>
      </c>
      <c r="AU134" s="17" t="s">
        <v>125</v>
      </c>
      <c r="AY134" s="17" t="s">
        <v>176</v>
      </c>
      <c r="BE134" s="110">
        <f t="shared" si="12"/>
        <v>0</v>
      </c>
      <c r="BF134" s="110">
        <f t="shared" si="13"/>
        <v>0</v>
      </c>
      <c r="BG134" s="110">
        <f t="shared" si="14"/>
        <v>0</v>
      </c>
      <c r="BH134" s="110">
        <f t="shared" si="15"/>
        <v>0</v>
      </c>
      <c r="BI134" s="110">
        <f t="shared" si="16"/>
        <v>0</v>
      </c>
      <c r="BJ134" s="17" t="s">
        <v>26</v>
      </c>
      <c r="BK134" s="110">
        <f t="shared" si="17"/>
        <v>0</v>
      </c>
      <c r="BL134" s="17" t="s">
        <v>181</v>
      </c>
      <c r="BM134" s="17" t="s">
        <v>201</v>
      </c>
    </row>
    <row r="135" spans="2:65" s="1" customFormat="1" ht="22.5" customHeight="1">
      <c r="B135" s="34"/>
      <c r="C135" s="179" t="s">
        <v>202</v>
      </c>
      <c r="D135" s="179" t="s">
        <v>183</v>
      </c>
      <c r="E135" s="180" t="s">
        <v>203</v>
      </c>
      <c r="F135" s="266" t="s">
        <v>204</v>
      </c>
      <c r="G135" s="266"/>
      <c r="H135" s="266"/>
      <c r="I135" s="266"/>
      <c r="J135" s="181" t="s">
        <v>183</v>
      </c>
      <c r="K135" s="182">
        <v>15</v>
      </c>
      <c r="L135" s="183">
        <v>0</v>
      </c>
      <c r="M135" s="267"/>
      <c r="N135" s="267"/>
      <c r="O135" s="268"/>
      <c r="P135" s="263">
        <f t="shared" si="5"/>
        <v>0</v>
      </c>
      <c r="Q135" s="263"/>
      <c r="R135" s="36"/>
      <c r="T135" s="176" t="s">
        <v>24</v>
      </c>
      <c r="U135" s="43" t="s">
        <v>52</v>
      </c>
      <c r="V135" s="123">
        <f t="shared" si="6"/>
        <v>0</v>
      </c>
      <c r="W135" s="123">
        <f t="shared" si="7"/>
        <v>0</v>
      </c>
      <c r="X135" s="123">
        <f t="shared" si="8"/>
        <v>0</v>
      </c>
      <c r="Y135" s="35"/>
      <c r="Z135" s="177">
        <f t="shared" si="9"/>
        <v>0</v>
      </c>
      <c r="AA135" s="177">
        <v>0</v>
      </c>
      <c r="AB135" s="177">
        <f t="shared" si="10"/>
        <v>0</v>
      </c>
      <c r="AC135" s="177">
        <v>0</v>
      </c>
      <c r="AD135" s="178">
        <f t="shared" si="11"/>
        <v>0</v>
      </c>
      <c r="AR135" s="17" t="s">
        <v>186</v>
      </c>
      <c r="AT135" s="17" t="s">
        <v>183</v>
      </c>
      <c r="AU135" s="17" t="s">
        <v>125</v>
      </c>
      <c r="AY135" s="17" t="s">
        <v>176</v>
      </c>
      <c r="BE135" s="110">
        <f t="shared" si="12"/>
        <v>0</v>
      </c>
      <c r="BF135" s="110">
        <f t="shared" si="13"/>
        <v>0</v>
      </c>
      <c r="BG135" s="110">
        <f t="shared" si="14"/>
        <v>0</v>
      </c>
      <c r="BH135" s="110">
        <f t="shared" si="15"/>
        <v>0</v>
      </c>
      <c r="BI135" s="110">
        <f t="shared" si="16"/>
        <v>0</v>
      </c>
      <c r="BJ135" s="17" t="s">
        <v>26</v>
      </c>
      <c r="BK135" s="110">
        <f t="shared" si="17"/>
        <v>0</v>
      </c>
      <c r="BL135" s="17" t="s">
        <v>181</v>
      </c>
      <c r="BM135" s="17" t="s">
        <v>205</v>
      </c>
    </row>
    <row r="136" spans="2:65" s="1" customFormat="1" ht="31.5" customHeight="1">
      <c r="B136" s="34"/>
      <c r="C136" s="171" t="s">
        <v>206</v>
      </c>
      <c r="D136" s="171" t="s">
        <v>177</v>
      </c>
      <c r="E136" s="172" t="s">
        <v>207</v>
      </c>
      <c r="F136" s="262" t="s">
        <v>208</v>
      </c>
      <c r="G136" s="262"/>
      <c r="H136" s="262"/>
      <c r="I136" s="262"/>
      <c r="J136" s="173" t="s">
        <v>180</v>
      </c>
      <c r="K136" s="174">
        <v>15</v>
      </c>
      <c r="L136" s="175">
        <v>0</v>
      </c>
      <c r="M136" s="264">
        <v>0</v>
      </c>
      <c r="N136" s="265"/>
      <c r="O136" s="265"/>
      <c r="P136" s="263">
        <f t="shared" si="5"/>
        <v>0</v>
      </c>
      <c r="Q136" s="263"/>
      <c r="R136" s="36"/>
      <c r="T136" s="176" t="s">
        <v>24</v>
      </c>
      <c r="U136" s="43" t="s">
        <v>52</v>
      </c>
      <c r="V136" s="123">
        <f t="shared" si="6"/>
        <v>0</v>
      </c>
      <c r="W136" s="123">
        <f t="shared" si="7"/>
        <v>0</v>
      </c>
      <c r="X136" s="123">
        <f t="shared" si="8"/>
        <v>0</v>
      </c>
      <c r="Y136" s="35"/>
      <c r="Z136" s="177">
        <f t="shared" si="9"/>
        <v>0</v>
      </c>
      <c r="AA136" s="177">
        <v>0</v>
      </c>
      <c r="AB136" s="177">
        <f t="shared" si="10"/>
        <v>0</v>
      </c>
      <c r="AC136" s="177">
        <v>0</v>
      </c>
      <c r="AD136" s="178">
        <f t="shared" si="11"/>
        <v>0</v>
      </c>
      <c r="AR136" s="17" t="s">
        <v>181</v>
      </c>
      <c r="AT136" s="17" t="s">
        <v>177</v>
      </c>
      <c r="AU136" s="17" t="s">
        <v>125</v>
      </c>
      <c r="AY136" s="17" t="s">
        <v>176</v>
      </c>
      <c r="BE136" s="110">
        <f t="shared" si="12"/>
        <v>0</v>
      </c>
      <c r="BF136" s="110">
        <f t="shared" si="13"/>
        <v>0</v>
      </c>
      <c r="BG136" s="110">
        <f t="shared" si="14"/>
        <v>0</v>
      </c>
      <c r="BH136" s="110">
        <f t="shared" si="15"/>
        <v>0</v>
      </c>
      <c r="BI136" s="110">
        <f t="shared" si="16"/>
        <v>0</v>
      </c>
      <c r="BJ136" s="17" t="s">
        <v>26</v>
      </c>
      <c r="BK136" s="110">
        <f t="shared" si="17"/>
        <v>0</v>
      </c>
      <c r="BL136" s="17" t="s">
        <v>181</v>
      </c>
      <c r="BM136" s="17" t="s">
        <v>209</v>
      </c>
    </row>
    <row r="137" spans="2:65" s="1" customFormat="1" ht="22.5" customHeight="1">
      <c r="B137" s="34"/>
      <c r="C137" s="179" t="s">
        <v>210</v>
      </c>
      <c r="D137" s="179" t="s">
        <v>183</v>
      </c>
      <c r="E137" s="180" t="s">
        <v>211</v>
      </c>
      <c r="F137" s="266" t="s">
        <v>212</v>
      </c>
      <c r="G137" s="266"/>
      <c r="H137" s="266"/>
      <c r="I137" s="266"/>
      <c r="J137" s="181" t="s">
        <v>183</v>
      </c>
      <c r="K137" s="182">
        <v>15</v>
      </c>
      <c r="L137" s="183">
        <v>0</v>
      </c>
      <c r="M137" s="267"/>
      <c r="N137" s="267"/>
      <c r="O137" s="268"/>
      <c r="P137" s="263">
        <f t="shared" si="5"/>
        <v>0</v>
      </c>
      <c r="Q137" s="263"/>
      <c r="R137" s="36"/>
      <c r="T137" s="176" t="s">
        <v>24</v>
      </c>
      <c r="U137" s="43" t="s">
        <v>52</v>
      </c>
      <c r="V137" s="123">
        <f t="shared" si="6"/>
        <v>0</v>
      </c>
      <c r="W137" s="123">
        <f t="shared" si="7"/>
        <v>0</v>
      </c>
      <c r="X137" s="123">
        <f t="shared" si="8"/>
        <v>0</v>
      </c>
      <c r="Y137" s="35"/>
      <c r="Z137" s="177">
        <f t="shared" si="9"/>
        <v>0</v>
      </c>
      <c r="AA137" s="177">
        <v>0</v>
      </c>
      <c r="AB137" s="177">
        <f t="shared" si="10"/>
        <v>0</v>
      </c>
      <c r="AC137" s="177">
        <v>0</v>
      </c>
      <c r="AD137" s="178">
        <f t="shared" si="11"/>
        <v>0</v>
      </c>
      <c r="AR137" s="17" t="s">
        <v>186</v>
      </c>
      <c r="AT137" s="17" t="s">
        <v>183</v>
      </c>
      <c r="AU137" s="17" t="s">
        <v>125</v>
      </c>
      <c r="AY137" s="17" t="s">
        <v>176</v>
      </c>
      <c r="BE137" s="110">
        <f t="shared" si="12"/>
        <v>0</v>
      </c>
      <c r="BF137" s="110">
        <f t="shared" si="13"/>
        <v>0</v>
      </c>
      <c r="BG137" s="110">
        <f t="shared" si="14"/>
        <v>0</v>
      </c>
      <c r="BH137" s="110">
        <f t="shared" si="15"/>
        <v>0</v>
      </c>
      <c r="BI137" s="110">
        <f t="shared" si="16"/>
        <v>0</v>
      </c>
      <c r="BJ137" s="17" t="s">
        <v>26</v>
      </c>
      <c r="BK137" s="110">
        <f t="shared" si="17"/>
        <v>0</v>
      </c>
      <c r="BL137" s="17" t="s">
        <v>181</v>
      </c>
      <c r="BM137" s="17" t="s">
        <v>213</v>
      </c>
    </row>
    <row r="138" spans="2:65" s="9" customFormat="1" ht="29.85" customHeight="1">
      <c r="B138" s="159"/>
      <c r="C138" s="160"/>
      <c r="D138" s="170" t="s">
        <v>140</v>
      </c>
      <c r="E138" s="170"/>
      <c r="F138" s="170"/>
      <c r="G138" s="170"/>
      <c r="H138" s="170"/>
      <c r="I138" s="170"/>
      <c r="J138" s="170"/>
      <c r="K138" s="170"/>
      <c r="L138" s="170"/>
      <c r="M138" s="278">
        <f>BK138</f>
        <v>0</v>
      </c>
      <c r="N138" s="279"/>
      <c r="O138" s="279"/>
      <c r="P138" s="279"/>
      <c r="Q138" s="279"/>
      <c r="R138" s="162"/>
      <c r="T138" s="163"/>
      <c r="U138" s="160"/>
      <c r="V138" s="160"/>
      <c r="W138" s="164">
        <f>SUM(W139:W143)</f>
        <v>0</v>
      </c>
      <c r="X138" s="164">
        <f>SUM(X139:X143)</f>
        <v>0</v>
      </c>
      <c r="Y138" s="160"/>
      <c r="Z138" s="165">
        <f>SUM(Z139:Z143)</f>
        <v>0</v>
      </c>
      <c r="AA138" s="160"/>
      <c r="AB138" s="165">
        <f>SUM(AB139:AB143)</f>
        <v>6.0000000000000001E-3</v>
      </c>
      <c r="AC138" s="160"/>
      <c r="AD138" s="166">
        <f>SUM(AD139:AD143)</f>
        <v>0</v>
      </c>
      <c r="AR138" s="167" t="s">
        <v>125</v>
      </c>
      <c r="AT138" s="168" t="s">
        <v>88</v>
      </c>
      <c r="AU138" s="168" t="s">
        <v>26</v>
      </c>
      <c r="AY138" s="167" t="s">
        <v>176</v>
      </c>
      <c r="BK138" s="169">
        <f>SUM(BK139:BK143)</f>
        <v>0</v>
      </c>
    </row>
    <row r="139" spans="2:65" s="1" customFormat="1" ht="31.5" customHeight="1">
      <c r="B139" s="34"/>
      <c r="C139" s="171" t="s">
        <v>214</v>
      </c>
      <c r="D139" s="171" t="s">
        <v>177</v>
      </c>
      <c r="E139" s="172" t="s">
        <v>215</v>
      </c>
      <c r="F139" s="262" t="s">
        <v>216</v>
      </c>
      <c r="G139" s="262"/>
      <c r="H139" s="262"/>
      <c r="I139" s="262"/>
      <c r="J139" s="173" t="s">
        <v>180</v>
      </c>
      <c r="K139" s="174">
        <v>70</v>
      </c>
      <c r="L139" s="175">
        <v>0</v>
      </c>
      <c r="M139" s="264">
        <v>0</v>
      </c>
      <c r="N139" s="265"/>
      <c r="O139" s="265"/>
      <c r="P139" s="263">
        <f>ROUND(V139*K139,2)</f>
        <v>0</v>
      </c>
      <c r="Q139" s="263"/>
      <c r="R139" s="36"/>
      <c r="T139" s="176" t="s">
        <v>24</v>
      </c>
      <c r="U139" s="43" t="s">
        <v>52</v>
      </c>
      <c r="V139" s="123">
        <f>L139+M139</f>
        <v>0</v>
      </c>
      <c r="W139" s="123">
        <f>ROUND(L139*K139,2)</f>
        <v>0</v>
      </c>
      <c r="X139" s="123">
        <f>ROUND(M139*K139,2)</f>
        <v>0</v>
      </c>
      <c r="Y139" s="35"/>
      <c r="Z139" s="177">
        <f>Y139*K139</f>
        <v>0</v>
      </c>
      <c r="AA139" s="177">
        <v>0</v>
      </c>
      <c r="AB139" s="177">
        <f>AA139*K139</f>
        <v>0</v>
      </c>
      <c r="AC139" s="177">
        <v>0</v>
      </c>
      <c r="AD139" s="178">
        <f>AC139*K139</f>
        <v>0</v>
      </c>
      <c r="AR139" s="17" t="s">
        <v>181</v>
      </c>
      <c r="AT139" s="17" t="s">
        <v>177</v>
      </c>
      <c r="AU139" s="17" t="s">
        <v>125</v>
      </c>
      <c r="AY139" s="17" t="s">
        <v>176</v>
      </c>
      <c r="BE139" s="110">
        <f>IF(U139="základní",P139,0)</f>
        <v>0</v>
      </c>
      <c r="BF139" s="110">
        <f>IF(U139="snížená",P139,0)</f>
        <v>0</v>
      </c>
      <c r="BG139" s="110">
        <f>IF(U139="zákl. přenesená",P139,0)</f>
        <v>0</v>
      </c>
      <c r="BH139" s="110">
        <f>IF(U139="sníž. přenesená",P139,0)</f>
        <v>0</v>
      </c>
      <c r="BI139" s="110">
        <f>IF(U139="nulová",P139,0)</f>
        <v>0</v>
      </c>
      <c r="BJ139" s="17" t="s">
        <v>26</v>
      </c>
      <c r="BK139" s="110">
        <f>ROUND(V139*K139,2)</f>
        <v>0</v>
      </c>
      <c r="BL139" s="17" t="s">
        <v>181</v>
      </c>
      <c r="BM139" s="17" t="s">
        <v>217</v>
      </c>
    </row>
    <row r="140" spans="2:65" s="1" customFormat="1" ht="22.5" customHeight="1">
      <c r="B140" s="34"/>
      <c r="C140" s="179" t="s">
        <v>31</v>
      </c>
      <c r="D140" s="179" t="s">
        <v>183</v>
      </c>
      <c r="E140" s="180" t="s">
        <v>218</v>
      </c>
      <c r="F140" s="266" t="s">
        <v>219</v>
      </c>
      <c r="G140" s="266"/>
      <c r="H140" s="266"/>
      <c r="I140" s="266"/>
      <c r="J140" s="181" t="s">
        <v>180</v>
      </c>
      <c r="K140" s="182">
        <v>50</v>
      </c>
      <c r="L140" s="183">
        <v>0</v>
      </c>
      <c r="M140" s="267"/>
      <c r="N140" s="267"/>
      <c r="O140" s="268"/>
      <c r="P140" s="263">
        <f>ROUND(V140*K140,2)</f>
        <v>0</v>
      </c>
      <c r="Q140" s="263"/>
      <c r="R140" s="36"/>
      <c r="T140" s="176" t="s">
        <v>24</v>
      </c>
      <c r="U140" s="43" t="s">
        <v>52</v>
      </c>
      <c r="V140" s="123">
        <f>L140+M140</f>
        <v>0</v>
      </c>
      <c r="W140" s="123">
        <f>ROUND(L140*K140,2)</f>
        <v>0</v>
      </c>
      <c r="X140" s="123">
        <f>ROUND(M140*K140,2)</f>
        <v>0</v>
      </c>
      <c r="Y140" s="35"/>
      <c r="Z140" s="177">
        <f>Y140*K140</f>
        <v>0</v>
      </c>
      <c r="AA140" s="177">
        <v>1.2E-4</v>
      </c>
      <c r="AB140" s="177">
        <f>AA140*K140</f>
        <v>6.0000000000000001E-3</v>
      </c>
      <c r="AC140" s="177">
        <v>0</v>
      </c>
      <c r="AD140" s="178">
        <f>AC140*K140</f>
        <v>0</v>
      </c>
      <c r="AR140" s="17" t="s">
        <v>186</v>
      </c>
      <c r="AT140" s="17" t="s">
        <v>183</v>
      </c>
      <c r="AU140" s="17" t="s">
        <v>125</v>
      </c>
      <c r="AY140" s="17" t="s">
        <v>176</v>
      </c>
      <c r="BE140" s="110">
        <f>IF(U140="základní",P140,0)</f>
        <v>0</v>
      </c>
      <c r="BF140" s="110">
        <f>IF(U140="snížená",P140,0)</f>
        <v>0</v>
      </c>
      <c r="BG140" s="110">
        <f>IF(U140="zákl. přenesená",P140,0)</f>
        <v>0</v>
      </c>
      <c r="BH140" s="110">
        <f>IF(U140="sníž. přenesená",P140,0)</f>
        <v>0</v>
      </c>
      <c r="BI140" s="110">
        <f>IF(U140="nulová",P140,0)</f>
        <v>0</v>
      </c>
      <c r="BJ140" s="17" t="s">
        <v>26</v>
      </c>
      <c r="BK140" s="110">
        <f>ROUND(V140*K140,2)</f>
        <v>0</v>
      </c>
      <c r="BL140" s="17" t="s">
        <v>181</v>
      </c>
      <c r="BM140" s="17" t="s">
        <v>220</v>
      </c>
    </row>
    <row r="141" spans="2:65" s="1" customFormat="1" ht="22.5" customHeight="1">
      <c r="B141" s="34"/>
      <c r="C141" s="35"/>
      <c r="D141" s="35"/>
      <c r="E141" s="35"/>
      <c r="F141" s="269" t="s">
        <v>221</v>
      </c>
      <c r="G141" s="270"/>
      <c r="H141" s="270"/>
      <c r="I141" s="270"/>
      <c r="J141" s="35"/>
      <c r="K141" s="35"/>
      <c r="L141" s="35"/>
      <c r="M141" s="35"/>
      <c r="N141" s="35"/>
      <c r="O141" s="35"/>
      <c r="P141" s="35"/>
      <c r="Q141" s="35"/>
      <c r="R141" s="36"/>
      <c r="T141" s="144"/>
      <c r="U141" s="35"/>
      <c r="V141" s="35"/>
      <c r="W141" s="35"/>
      <c r="X141" s="35"/>
      <c r="Y141" s="35"/>
      <c r="Z141" s="35"/>
      <c r="AA141" s="35"/>
      <c r="AB141" s="35"/>
      <c r="AC141" s="35"/>
      <c r="AD141" s="77"/>
      <c r="AT141" s="17" t="s">
        <v>189</v>
      </c>
      <c r="AU141" s="17" t="s">
        <v>125</v>
      </c>
    </row>
    <row r="142" spans="2:65" s="1" customFormat="1" ht="22.5" customHeight="1">
      <c r="B142" s="34"/>
      <c r="C142" s="179" t="s">
        <v>222</v>
      </c>
      <c r="D142" s="179" t="s">
        <v>183</v>
      </c>
      <c r="E142" s="180" t="s">
        <v>223</v>
      </c>
      <c r="F142" s="266" t="s">
        <v>224</v>
      </c>
      <c r="G142" s="266"/>
      <c r="H142" s="266"/>
      <c r="I142" s="266"/>
      <c r="J142" s="181" t="s">
        <v>180</v>
      </c>
      <c r="K142" s="182">
        <v>20</v>
      </c>
      <c r="L142" s="183">
        <v>0</v>
      </c>
      <c r="M142" s="267"/>
      <c r="N142" s="267"/>
      <c r="O142" s="268"/>
      <c r="P142" s="263">
        <f>ROUND(V142*K142,2)</f>
        <v>0</v>
      </c>
      <c r="Q142" s="263"/>
      <c r="R142" s="36"/>
      <c r="T142" s="176" t="s">
        <v>24</v>
      </c>
      <c r="U142" s="43" t="s">
        <v>52</v>
      </c>
      <c r="V142" s="123">
        <f>L142+M142</f>
        <v>0</v>
      </c>
      <c r="W142" s="123">
        <f>ROUND(L142*K142,2)</f>
        <v>0</v>
      </c>
      <c r="X142" s="123">
        <f>ROUND(M142*K142,2)</f>
        <v>0</v>
      </c>
      <c r="Y142" s="35"/>
      <c r="Z142" s="177">
        <f>Y142*K142</f>
        <v>0</v>
      </c>
      <c r="AA142" s="177">
        <v>0</v>
      </c>
      <c r="AB142" s="177">
        <f>AA142*K142</f>
        <v>0</v>
      </c>
      <c r="AC142" s="177">
        <v>0</v>
      </c>
      <c r="AD142" s="178">
        <f>AC142*K142</f>
        <v>0</v>
      </c>
      <c r="AR142" s="17" t="s">
        <v>186</v>
      </c>
      <c r="AT142" s="17" t="s">
        <v>183</v>
      </c>
      <c r="AU142" s="17" t="s">
        <v>125</v>
      </c>
      <c r="AY142" s="17" t="s">
        <v>176</v>
      </c>
      <c r="BE142" s="110">
        <f>IF(U142="základní",P142,0)</f>
        <v>0</v>
      </c>
      <c r="BF142" s="110">
        <f>IF(U142="snížená",P142,0)</f>
        <v>0</v>
      </c>
      <c r="BG142" s="110">
        <f>IF(U142="zákl. přenesená",P142,0)</f>
        <v>0</v>
      </c>
      <c r="BH142" s="110">
        <f>IF(U142="sníž. přenesená",P142,0)</f>
        <v>0</v>
      </c>
      <c r="BI142" s="110">
        <f>IF(U142="nulová",P142,0)</f>
        <v>0</v>
      </c>
      <c r="BJ142" s="17" t="s">
        <v>26</v>
      </c>
      <c r="BK142" s="110">
        <f>ROUND(V142*K142,2)</f>
        <v>0</v>
      </c>
      <c r="BL142" s="17" t="s">
        <v>181</v>
      </c>
      <c r="BM142" s="17" t="s">
        <v>225</v>
      </c>
    </row>
    <row r="143" spans="2:65" s="1" customFormat="1" ht="22.5" customHeight="1">
      <c r="B143" s="34"/>
      <c r="C143" s="35"/>
      <c r="D143" s="35"/>
      <c r="E143" s="35"/>
      <c r="F143" s="269" t="s">
        <v>226</v>
      </c>
      <c r="G143" s="270"/>
      <c r="H143" s="270"/>
      <c r="I143" s="270"/>
      <c r="J143" s="35"/>
      <c r="K143" s="35"/>
      <c r="L143" s="35"/>
      <c r="M143" s="35"/>
      <c r="N143" s="35"/>
      <c r="O143" s="35"/>
      <c r="P143" s="35"/>
      <c r="Q143" s="35"/>
      <c r="R143" s="36"/>
      <c r="T143" s="144"/>
      <c r="U143" s="35"/>
      <c r="V143" s="35"/>
      <c r="W143" s="35"/>
      <c r="X143" s="35"/>
      <c r="Y143" s="35"/>
      <c r="Z143" s="35"/>
      <c r="AA143" s="35"/>
      <c r="AB143" s="35"/>
      <c r="AC143" s="35"/>
      <c r="AD143" s="77"/>
      <c r="AT143" s="17" t="s">
        <v>189</v>
      </c>
      <c r="AU143" s="17" t="s">
        <v>125</v>
      </c>
    </row>
    <row r="144" spans="2:65" s="9" customFormat="1" ht="29.85" customHeight="1">
      <c r="B144" s="159"/>
      <c r="C144" s="160"/>
      <c r="D144" s="170" t="s">
        <v>141</v>
      </c>
      <c r="E144" s="170"/>
      <c r="F144" s="170"/>
      <c r="G144" s="170"/>
      <c r="H144" s="170"/>
      <c r="I144" s="170"/>
      <c r="J144" s="170"/>
      <c r="K144" s="170"/>
      <c r="L144" s="170"/>
      <c r="M144" s="276">
        <f>BK144</f>
        <v>0</v>
      </c>
      <c r="N144" s="277"/>
      <c r="O144" s="277"/>
      <c r="P144" s="277"/>
      <c r="Q144" s="277"/>
      <c r="R144" s="162"/>
      <c r="T144" s="163"/>
      <c r="U144" s="160"/>
      <c r="V144" s="160"/>
      <c r="W144" s="164">
        <f>SUM(W145:W146)</f>
        <v>0</v>
      </c>
      <c r="X144" s="164">
        <f>SUM(X145:X146)</f>
        <v>0</v>
      </c>
      <c r="Y144" s="160"/>
      <c r="Z144" s="165">
        <f>SUM(Z145:Z146)</f>
        <v>0</v>
      </c>
      <c r="AA144" s="160"/>
      <c r="AB144" s="165">
        <f>SUM(AB145:AB146)</f>
        <v>0</v>
      </c>
      <c r="AC144" s="160"/>
      <c r="AD144" s="166">
        <f>SUM(AD145:AD146)</f>
        <v>0</v>
      </c>
      <c r="AR144" s="167" t="s">
        <v>125</v>
      </c>
      <c r="AT144" s="168" t="s">
        <v>88</v>
      </c>
      <c r="AU144" s="168" t="s">
        <v>26</v>
      </c>
      <c r="AY144" s="167" t="s">
        <v>176</v>
      </c>
      <c r="BK144" s="169">
        <f>SUM(BK145:BK146)</f>
        <v>0</v>
      </c>
    </row>
    <row r="145" spans="2:65" s="1" customFormat="1" ht="31.5" customHeight="1">
      <c r="B145" s="34"/>
      <c r="C145" s="171" t="s">
        <v>227</v>
      </c>
      <c r="D145" s="171" t="s">
        <v>177</v>
      </c>
      <c r="E145" s="172" t="s">
        <v>228</v>
      </c>
      <c r="F145" s="262" t="s">
        <v>229</v>
      </c>
      <c r="G145" s="262"/>
      <c r="H145" s="262"/>
      <c r="I145" s="262"/>
      <c r="J145" s="173" t="s">
        <v>230</v>
      </c>
      <c r="K145" s="174">
        <v>3</v>
      </c>
      <c r="L145" s="175">
        <v>0</v>
      </c>
      <c r="M145" s="264">
        <v>0</v>
      </c>
      <c r="N145" s="265"/>
      <c r="O145" s="265"/>
      <c r="P145" s="263">
        <f>ROUND(V145*K145,2)</f>
        <v>0</v>
      </c>
      <c r="Q145" s="263"/>
      <c r="R145" s="36"/>
      <c r="T145" s="176" t="s">
        <v>24</v>
      </c>
      <c r="U145" s="43" t="s">
        <v>52</v>
      </c>
      <c r="V145" s="123">
        <f>L145+M145</f>
        <v>0</v>
      </c>
      <c r="W145" s="123">
        <f>ROUND(L145*K145,2)</f>
        <v>0</v>
      </c>
      <c r="X145" s="123">
        <f>ROUND(M145*K145,2)</f>
        <v>0</v>
      </c>
      <c r="Y145" s="35"/>
      <c r="Z145" s="177">
        <f>Y145*K145</f>
        <v>0</v>
      </c>
      <c r="AA145" s="177">
        <v>0</v>
      </c>
      <c r="AB145" s="177">
        <f>AA145*K145</f>
        <v>0</v>
      </c>
      <c r="AC145" s="177">
        <v>0</v>
      </c>
      <c r="AD145" s="178">
        <f>AC145*K145</f>
        <v>0</v>
      </c>
      <c r="AR145" s="17" t="s">
        <v>181</v>
      </c>
      <c r="AT145" s="17" t="s">
        <v>177</v>
      </c>
      <c r="AU145" s="17" t="s">
        <v>125</v>
      </c>
      <c r="AY145" s="17" t="s">
        <v>176</v>
      </c>
      <c r="BE145" s="110">
        <f>IF(U145="základní",P145,0)</f>
        <v>0</v>
      </c>
      <c r="BF145" s="110">
        <f>IF(U145="snížená",P145,0)</f>
        <v>0</v>
      </c>
      <c r="BG145" s="110">
        <f>IF(U145="zákl. přenesená",P145,0)</f>
        <v>0</v>
      </c>
      <c r="BH145" s="110">
        <f>IF(U145="sníž. přenesená",P145,0)</f>
        <v>0</v>
      </c>
      <c r="BI145" s="110">
        <f>IF(U145="nulová",P145,0)</f>
        <v>0</v>
      </c>
      <c r="BJ145" s="17" t="s">
        <v>26</v>
      </c>
      <c r="BK145" s="110">
        <f>ROUND(V145*K145,2)</f>
        <v>0</v>
      </c>
      <c r="BL145" s="17" t="s">
        <v>181</v>
      </c>
      <c r="BM145" s="17" t="s">
        <v>231</v>
      </c>
    </row>
    <row r="146" spans="2:65" s="1" customFormat="1" ht="22.5" customHeight="1">
      <c r="B146" s="34"/>
      <c r="C146" s="179" t="s">
        <v>232</v>
      </c>
      <c r="D146" s="179" t="s">
        <v>183</v>
      </c>
      <c r="E146" s="180" t="s">
        <v>233</v>
      </c>
      <c r="F146" s="266" t="s">
        <v>234</v>
      </c>
      <c r="G146" s="266"/>
      <c r="H146" s="266"/>
      <c r="I146" s="266"/>
      <c r="J146" s="181" t="s">
        <v>235</v>
      </c>
      <c r="K146" s="182">
        <v>3</v>
      </c>
      <c r="L146" s="183">
        <v>0</v>
      </c>
      <c r="M146" s="267"/>
      <c r="N146" s="267"/>
      <c r="O146" s="268"/>
      <c r="P146" s="263">
        <f>ROUND(V146*K146,2)</f>
        <v>0</v>
      </c>
      <c r="Q146" s="263"/>
      <c r="R146" s="36"/>
      <c r="T146" s="176" t="s">
        <v>24</v>
      </c>
      <c r="U146" s="43" t="s">
        <v>52</v>
      </c>
      <c r="V146" s="123">
        <f>L146+M146</f>
        <v>0</v>
      </c>
      <c r="W146" s="123">
        <f>ROUND(L146*K146,2)</f>
        <v>0</v>
      </c>
      <c r="X146" s="123">
        <f>ROUND(M146*K146,2)</f>
        <v>0</v>
      </c>
      <c r="Y146" s="35"/>
      <c r="Z146" s="177">
        <f>Y146*K146</f>
        <v>0</v>
      </c>
      <c r="AA146" s="177">
        <v>0</v>
      </c>
      <c r="AB146" s="177">
        <f>AA146*K146</f>
        <v>0</v>
      </c>
      <c r="AC146" s="177">
        <v>0</v>
      </c>
      <c r="AD146" s="178">
        <f>AC146*K146</f>
        <v>0</v>
      </c>
      <c r="AR146" s="17" t="s">
        <v>186</v>
      </c>
      <c r="AT146" s="17" t="s">
        <v>183</v>
      </c>
      <c r="AU146" s="17" t="s">
        <v>125</v>
      </c>
      <c r="AY146" s="17" t="s">
        <v>176</v>
      </c>
      <c r="BE146" s="110">
        <f>IF(U146="základní",P146,0)</f>
        <v>0</v>
      </c>
      <c r="BF146" s="110">
        <f>IF(U146="snížená",P146,0)</f>
        <v>0</v>
      </c>
      <c r="BG146" s="110">
        <f>IF(U146="zákl. přenesená",P146,0)</f>
        <v>0</v>
      </c>
      <c r="BH146" s="110">
        <f>IF(U146="sníž. přenesená",P146,0)</f>
        <v>0</v>
      </c>
      <c r="BI146" s="110">
        <f>IF(U146="nulová",P146,0)</f>
        <v>0</v>
      </c>
      <c r="BJ146" s="17" t="s">
        <v>26</v>
      </c>
      <c r="BK146" s="110">
        <f>ROUND(V146*K146,2)</f>
        <v>0</v>
      </c>
      <c r="BL146" s="17" t="s">
        <v>181</v>
      </c>
      <c r="BM146" s="17" t="s">
        <v>236</v>
      </c>
    </row>
    <row r="147" spans="2:65" s="9" customFormat="1" ht="37.35" customHeight="1">
      <c r="B147" s="159"/>
      <c r="C147" s="160"/>
      <c r="D147" s="161" t="s">
        <v>142</v>
      </c>
      <c r="E147" s="161"/>
      <c r="F147" s="161"/>
      <c r="G147" s="161"/>
      <c r="H147" s="161"/>
      <c r="I147" s="161"/>
      <c r="J147" s="161"/>
      <c r="K147" s="161"/>
      <c r="L147" s="161"/>
      <c r="M147" s="280">
        <f>BK147</f>
        <v>0</v>
      </c>
      <c r="N147" s="281"/>
      <c r="O147" s="281"/>
      <c r="P147" s="281"/>
      <c r="Q147" s="281"/>
      <c r="R147" s="162"/>
      <c r="T147" s="163"/>
      <c r="U147" s="160"/>
      <c r="V147" s="160"/>
      <c r="W147" s="164">
        <f>W148</f>
        <v>0</v>
      </c>
      <c r="X147" s="164">
        <f>X148</f>
        <v>0</v>
      </c>
      <c r="Y147" s="160"/>
      <c r="Z147" s="165">
        <f>Z148</f>
        <v>0</v>
      </c>
      <c r="AA147" s="160"/>
      <c r="AB147" s="165">
        <f>AB148</f>
        <v>0</v>
      </c>
      <c r="AC147" s="160"/>
      <c r="AD147" s="166">
        <f>AD148</f>
        <v>0</v>
      </c>
      <c r="AR147" s="167" t="s">
        <v>190</v>
      </c>
      <c r="AT147" s="168" t="s">
        <v>88</v>
      </c>
      <c r="AU147" s="168" t="s">
        <v>89</v>
      </c>
      <c r="AY147" s="167" t="s">
        <v>176</v>
      </c>
      <c r="BK147" s="169">
        <f>BK148</f>
        <v>0</v>
      </c>
    </row>
    <row r="148" spans="2:65" s="9" customFormat="1" ht="19.899999999999999" customHeight="1">
      <c r="B148" s="159"/>
      <c r="C148" s="160"/>
      <c r="D148" s="170" t="s">
        <v>143</v>
      </c>
      <c r="E148" s="170"/>
      <c r="F148" s="170"/>
      <c r="G148" s="170"/>
      <c r="H148" s="170"/>
      <c r="I148" s="170"/>
      <c r="J148" s="170"/>
      <c r="K148" s="170"/>
      <c r="L148" s="170"/>
      <c r="M148" s="276">
        <f>BK148</f>
        <v>0</v>
      </c>
      <c r="N148" s="277"/>
      <c r="O148" s="277"/>
      <c r="P148" s="277"/>
      <c r="Q148" s="277"/>
      <c r="R148" s="162"/>
      <c r="T148" s="163"/>
      <c r="U148" s="160"/>
      <c r="V148" s="160"/>
      <c r="W148" s="164">
        <f>SUM(W149:W187)</f>
        <v>0</v>
      </c>
      <c r="X148" s="164">
        <f>SUM(X149:X187)</f>
        <v>0</v>
      </c>
      <c r="Y148" s="160"/>
      <c r="Z148" s="165">
        <f>SUM(Z149:Z187)</f>
        <v>0</v>
      </c>
      <c r="AA148" s="160"/>
      <c r="AB148" s="165">
        <f>SUM(AB149:AB187)</f>
        <v>0</v>
      </c>
      <c r="AC148" s="160"/>
      <c r="AD148" s="166">
        <f>SUM(AD149:AD187)</f>
        <v>0</v>
      </c>
      <c r="AR148" s="167" t="s">
        <v>190</v>
      </c>
      <c r="AT148" s="168" t="s">
        <v>88</v>
      </c>
      <c r="AU148" s="168" t="s">
        <v>26</v>
      </c>
      <c r="AY148" s="167" t="s">
        <v>176</v>
      </c>
      <c r="BK148" s="169">
        <f>SUM(BK149:BK187)</f>
        <v>0</v>
      </c>
    </row>
    <row r="149" spans="2:65" s="1" customFormat="1" ht="31.5" customHeight="1">
      <c r="B149" s="34"/>
      <c r="C149" s="171" t="s">
        <v>237</v>
      </c>
      <c r="D149" s="171" t="s">
        <v>177</v>
      </c>
      <c r="E149" s="172" t="s">
        <v>238</v>
      </c>
      <c r="F149" s="262" t="s">
        <v>239</v>
      </c>
      <c r="G149" s="262"/>
      <c r="H149" s="262"/>
      <c r="I149" s="262"/>
      <c r="J149" s="173" t="s">
        <v>180</v>
      </c>
      <c r="K149" s="174">
        <v>300</v>
      </c>
      <c r="L149" s="175">
        <v>0</v>
      </c>
      <c r="M149" s="264">
        <v>0</v>
      </c>
      <c r="N149" s="265"/>
      <c r="O149" s="265"/>
      <c r="P149" s="263">
        <f>ROUND(V149*K149,2)</f>
        <v>0</v>
      </c>
      <c r="Q149" s="263"/>
      <c r="R149" s="36"/>
      <c r="T149" s="176" t="s">
        <v>24</v>
      </c>
      <c r="U149" s="43" t="s">
        <v>52</v>
      </c>
      <c r="V149" s="123">
        <f>L149+M149</f>
        <v>0</v>
      </c>
      <c r="W149" s="123">
        <f>ROUND(L149*K149,2)</f>
        <v>0</v>
      </c>
      <c r="X149" s="123">
        <f>ROUND(M149*K149,2)</f>
        <v>0</v>
      </c>
      <c r="Y149" s="35"/>
      <c r="Z149" s="177">
        <f>Y149*K149</f>
        <v>0</v>
      </c>
      <c r="AA149" s="177">
        <v>0</v>
      </c>
      <c r="AB149" s="177">
        <f>AA149*K149</f>
        <v>0</v>
      </c>
      <c r="AC149" s="177">
        <v>0</v>
      </c>
      <c r="AD149" s="178">
        <f>AC149*K149</f>
        <v>0</v>
      </c>
      <c r="AR149" s="17" t="s">
        <v>240</v>
      </c>
      <c r="AT149" s="17" t="s">
        <v>177</v>
      </c>
      <c r="AU149" s="17" t="s">
        <v>125</v>
      </c>
      <c r="AY149" s="17" t="s">
        <v>176</v>
      </c>
      <c r="BE149" s="110">
        <f>IF(U149="základní",P149,0)</f>
        <v>0</v>
      </c>
      <c r="BF149" s="110">
        <f>IF(U149="snížená",P149,0)</f>
        <v>0</v>
      </c>
      <c r="BG149" s="110">
        <f>IF(U149="zákl. přenesená",P149,0)</f>
        <v>0</v>
      </c>
      <c r="BH149" s="110">
        <f>IF(U149="sníž. přenesená",P149,0)</f>
        <v>0</v>
      </c>
      <c r="BI149" s="110">
        <f>IF(U149="nulová",P149,0)</f>
        <v>0</v>
      </c>
      <c r="BJ149" s="17" t="s">
        <v>26</v>
      </c>
      <c r="BK149" s="110">
        <f>ROUND(V149*K149,2)</f>
        <v>0</v>
      </c>
      <c r="BL149" s="17" t="s">
        <v>240</v>
      </c>
      <c r="BM149" s="17" t="s">
        <v>241</v>
      </c>
    </row>
    <row r="150" spans="2:65" s="1" customFormat="1" ht="22.5" customHeight="1">
      <c r="B150" s="34"/>
      <c r="C150" s="179" t="s">
        <v>12</v>
      </c>
      <c r="D150" s="179" t="s">
        <v>183</v>
      </c>
      <c r="E150" s="180" t="s">
        <v>242</v>
      </c>
      <c r="F150" s="266" t="s">
        <v>243</v>
      </c>
      <c r="G150" s="266"/>
      <c r="H150" s="266"/>
      <c r="I150" s="266"/>
      <c r="J150" s="181" t="s">
        <v>180</v>
      </c>
      <c r="K150" s="182">
        <v>150</v>
      </c>
      <c r="L150" s="183">
        <v>0</v>
      </c>
      <c r="M150" s="267"/>
      <c r="N150" s="267"/>
      <c r="O150" s="268"/>
      <c r="P150" s="263">
        <f>ROUND(V150*K150,2)</f>
        <v>0</v>
      </c>
      <c r="Q150" s="263"/>
      <c r="R150" s="36"/>
      <c r="T150" s="176" t="s">
        <v>24</v>
      </c>
      <c r="U150" s="43" t="s">
        <v>52</v>
      </c>
      <c r="V150" s="123">
        <f>L150+M150</f>
        <v>0</v>
      </c>
      <c r="W150" s="123">
        <f>ROUND(L150*K150,2)</f>
        <v>0</v>
      </c>
      <c r="X150" s="123">
        <f>ROUND(M150*K150,2)</f>
        <v>0</v>
      </c>
      <c r="Y150" s="35"/>
      <c r="Z150" s="177">
        <f>Y150*K150</f>
        <v>0</v>
      </c>
      <c r="AA150" s="177">
        <v>0</v>
      </c>
      <c r="AB150" s="177">
        <f>AA150*K150</f>
        <v>0</v>
      </c>
      <c r="AC150" s="177">
        <v>0</v>
      </c>
      <c r="AD150" s="178">
        <f>AC150*K150</f>
        <v>0</v>
      </c>
      <c r="AR150" s="17" t="s">
        <v>244</v>
      </c>
      <c r="AT150" s="17" t="s">
        <v>183</v>
      </c>
      <c r="AU150" s="17" t="s">
        <v>125</v>
      </c>
      <c r="AY150" s="17" t="s">
        <v>176</v>
      </c>
      <c r="BE150" s="110">
        <f>IF(U150="základní",P150,0)</f>
        <v>0</v>
      </c>
      <c r="BF150" s="110">
        <f>IF(U150="snížená",P150,0)</f>
        <v>0</v>
      </c>
      <c r="BG150" s="110">
        <f>IF(U150="zákl. přenesená",P150,0)</f>
        <v>0</v>
      </c>
      <c r="BH150" s="110">
        <f>IF(U150="sníž. přenesená",P150,0)</f>
        <v>0</v>
      </c>
      <c r="BI150" s="110">
        <f>IF(U150="nulová",P150,0)</f>
        <v>0</v>
      </c>
      <c r="BJ150" s="17" t="s">
        <v>26</v>
      </c>
      <c r="BK150" s="110">
        <f>ROUND(V150*K150,2)</f>
        <v>0</v>
      </c>
      <c r="BL150" s="17" t="s">
        <v>240</v>
      </c>
      <c r="BM150" s="17" t="s">
        <v>245</v>
      </c>
    </row>
    <row r="151" spans="2:65" s="1" customFormat="1" ht="22.5" customHeight="1">
      <c r="B151" s="34"/>
      <c r="C151" s="179" t="s">
        <v>181</v>
      </c>
      <c r="D151" s="179" t="s">
        <v>183</v>
      </c>
      <c r="E151" s="180" t="s">
        <v>246</v>
      </c>
      <c r="F151" s="266" t="s">
        <v>247</v>
      </c>
      <c r="G151" s="266"/>
      <c r="H151" s="266"/>
      <c r="I151" s="266"/>
      <c r="J151" s="181" t="s">
        <v>180</v>
      </c>
      <c r="K151" s="182">
        <v>150</v>
      </c>
      <c r="L151" s="183">
        <v>0</v>
      </c>
      <c r="M151" s="267"/>
      <c r="N151" s="267"/>
      <c r="O151" s="268"/>
      <c r="P151" s="263">
        <f>ROUND(V151*K151,2)</f>
        <v>0</v>
      </c>
      <c r="Q151" s="263"/>
      <c r="R151" s="36"/>
      <c r="T151" s="176" t="s">
        <v>24</v>
      </c>
      <c r="U151" s="43" t="s">
        <v>52</v>
      </c>
      <c r="V151" s="123">
        <f>L151+M151</f>
        <v>0</v>
      </c>
      <c r="W151" s="123">
        <f>ROUND(L151*K151,2)</f>
        <v>0</v>
      </c>
      <c r="X151" s="123">
        <f>ROUND(M151*K151,2)</f>
        <v>0</v>
      </c>
      <c r="Y151" s="35"/>
      <c r="Z151" s="177">
        <f>Y151*K151</f>
        <v>0</v>
      </c>
      <c r="AA151" s="177">
        <v>0</v>
      </c>
      <c r="AB151" s="177">
        <f>AA151*K151</f>
        <v>0</v>
      </c>
      <c r="AC151" s="177">
        <v>0</v>
      </c>
      <c r="AD151" s="178">
        <f>AC151*K151</f>
        <v>0</v>
      </c>
      <c r="AR151" s="17" t="s">
        <v>244</v>
      </c>
      <c r="AT151" s="17" t="s">
        <v>183</v>
      </c>
      <c r="AU151" s="17" t="s">
        <v>125</v>
      </c>
      <c r="AY151" s="17" t="s">
        <v>176</v>
      </c>
      <c r="BE151" s="110">
        <f>IF(U151="základní",P151,0)</f>
        <v>0</v>
      </c>
      <c r="BF151" s="110">
        <f>IF(U151="snížená",P151,0)</f>
        <v>0</v>
      </c>
      <c r="BG151" s="110">
        <f>IF(U151="zákl. přenesená",P151,0)</f>
        <v>0</v>
      </c>
      <c r="BH151" s="110">
        <f>IF(U151="sníž. přenesená",P151,0)</f>
        <v>0</v>
      </c>
      <c r="BI151" s="110">
        <f>IF(U151="nulová",P151,0)</f>
        <v>0</v>
      </c>
      <c r="BJ151" s="17" t="s">
        <v>26</v>
      </c>
      <c r="BK151" s="110">
        <f>ROUND(V151*K151,2)</f>
        <v>0</v>
      </c>
      <c r="BL151" s="17" t="s">
        <v>240</v>
      </c>
      <c r="BM151" s="17" t="s">
        <v>248</v>
      </c>
    </row>
    <row r="152" spans="2:65" s="1" customFormat="1" ht="22.5" customHeight="1">
      <c r="B152" s="34"/>
      <c r="C152" s="171" t="s">
        <v>249</v>
      </c>
      <c r="D152" s="171" t="s">
        <v>177</v>
      </c>
      <c r="E152" s="172" t="s">
        <v>250</v>
      </c>
      <c r="F152" s="262" t="s">
        <v>251</v>
      </c>
      <c r="G152" s="262"/>
      <c r="H152" s="262"/>
      <c r="I152" s="262"/>
      <c r="J152" s="173" t="s">
        <v>252</v>
      </c>
      <c r="K152" s="174">
        <v>30</v>
      </c>
      <c r="L152" s="175">
        <v>0</v>
      </c>
      <c r="M152" s="264">
        <v>0</v>
      </c>
      <c r="N152" s="265"/>
      <c r="O152" s="265"/>
      <c r="P152" s="263">
        <f>ROUND(V152*K152,2)</f>
        <v>0</v>
      </c>
      <c r="Q152" s="263"/>
      <c r="R152" s="36"/>
      <c r="T152" s="176" t="s">
        <v>24</v>
      </c>
      <c r="U152" s="43" t="s">
        <v>52</v>
      </c>
      <c r="V152" s="123">
        <f>L152+M152</f>
        <v>0</v>
      </c>
      <c r="W152" s="123">
        <f>ROUND(L152*K152,2)</f>
        <v>0</v>
      </c>
      <c r="X152" s="123">
        <f>ROUND(M152*K152,2)</f>
        <v>0</v>
      </c>
      <c r="Y152" s="35"/>
      <c r="Z152" s="177">
        <f>Y152*K152</f>
        <v>0</v>
      </c>
      <c r="AA152" s="177">
        <v>0</v>
      </c>
      <c r="AB152" s="177">
        <f>AA152*K152</f>
        <v>0</v>
      </c>
      <c r="AC152" s="177">
        <v>0</v>
      </c>
      <c r="AD152" s="178">
        <f>AC152*K152</f>
        <v>0</v>
      </c>
      <c r="AR152" s="17" t="s">
        <v>240</v>
      </c>
      <c r="AT152" s="17" t="s">
        <v>177</v>
      </c>
      <c r="AU152" s="17" t="s">
        <v>125</v>
      </c>
      <c r="AY152" s="17" t="s">
        <v>176</v>
      </c>
      <c r="BE152" s="110">
        <f>IF(U152="základní",P152,0)</f>
        <v>0</v>
      </c>
      <c r="BF152" s="110">
        <f>IF(U152="snížená",P152,0)</f>
        <v>0</v>
      </c>
      <c r="BG152" s="110">
        <f>IF(U152="zákl. přenesená",P152,0)</f>
        <v>0</v>
      </c>
      <c r="BH152" s="110">
        <f>IF(U152="sníž. přenesená",P152,0)</f>
        <v>0</v>
      </c>
      <c r="BI152" s="110">
        <f>IF(U152="nulová",P152,0)</f>
        <v>0</v>
      </c>
      <c r="BJ152" s="17" t="s">
        <v>26</v>
      </c>
      <c r="BK152" s="110">
        <f>ROUND(V152*K152,2)</f>
        <v>0</v>
      </c>
      <c r="BL152" s="17" t="s">
        <v>240</v>
      </c>
      <c r="BM152" s="17" t="s">
        <v>253</v>
      </c>
    </row>
    <row r="153" spans="2:65" s="1" customFormat="1" ht="31.5" customHeight="1">
      <c r="B153" s="34"/>
      <c r="C153" s="179" t="s">
        <v>254</v>
      </c>
      <c r="D153" s="179" t="s">
        <v>183</v>
      </c>
      <c r="E153" s="180" t="s">
        <v>255</v>
      </c>
      <c r="F153" s="266" t="s">
        <v>256</v>
      </c>
      <c r="G153" s="266"/>
      <c r="H153" s="266"/>
      <c r="I153" s="266"/>
      <c r="J153" s="181" t="s">
        <v>235</v>
      </c>
      <c r="K153" s="182">
        <v>1</v>
      </c>
      <c r="L153" s="183">
        <v>0</v>
      </c>
      <c r="M153" s="267"/>
      <c r="N153" s="267"/>
      <c r="O153" s="268"/>
      <c r="P153" s="263">
        <f>ROUND(V153*K153,2)</f>
        <v>0</v>
      </c>
      <c r="Q153" s="263"/>
      <c r="R153" s="36"/>
      <c r="T153" s="176" t="s">
        <v>24</v>
      </c>
      <c r="U153" s="43" t="s">
        <v>52</v>
      </c>
      <c r="V153" s="123">
        <f>L153+M153</f>
        <v>0</v>
      </c>
      <c r="W153" s="123">
        <f>ROUND(L153*K153,2)</f>
        <v>0</v>
      </c>
      <c r="X153" s="123">
        <f>ROUND(M153*K153,2)</f>
        <v>0</v>
      </c>
      <c r="Y153" s="35"/>
      <c r="Z153" s="177">
        <f>Y153*K153</f>
        <v>0</v>
      </c>
      <c r="AA153" s="177">
        <v>0</v>
      </c>
      <c r="AB153" s="177">
        <f>AA153*K153</f>
        <v>0</v>
      </c>
      <c r="AC153" s="177">
        <v>0</v>
      </c>
      <c r="AD153" s="178">
        <f>AC153*K153</f>
        <v>0</v>
      </c>
      <c r="AR153" s="17" t="s">
        <v>244</v>
      </c>
      <c r="AT153" s="17" t="s">
        <v>183</v>
      </c>
      <c r="AU153" s="17" t="s">
        <v>125</v>
      </c>
      <c r="AY153" s="17" t="s">
        <v>176</v>
      </c>
      <c r="BE153" s="110">
        <f>IF(U153="základní",P153,0)</f>
        <v>0</v>
      </c>
      <c r="BF153" s="110">
        <f>IF(U153="snížená",P153,0)</f>
        <v>0</v>
      </c>
      <c r="BG153" s="110">
        <f>IF(U153="zákl. přenesená",P153,0)</f>
        <v>0</v>
      </c>
      <c r="BH153" s="110">
        <f>IF(U153="sníž. přenesená",P153,0)</f>
        <v>0</v>
      </c>
      <c r="BI153" s="110">
        <f>IF(U153="nulová",P153,0)</f>
        <v>0</v>
      </c>
      <c r="BJ153" s="17" t="s">
        <v>26</v>
      </c>
      <c r="BK153" s="110">
        <f>ROUND(V153*K153,2)</f>
        <v>0</v>
      </c>
      <c r="BL153" s="17" t="s">
        <v>240</v>
      </c>
      <c r="BM153" s="17" t="s">
        <v>257</v>
      </c>
    </row>
    <row r="154" spans="2:65" s="1" customFormat="1" ht="42" customHeight="1">
      <c r="B154" s="34"/>
      <c r="C154" s="35"/>
      <c r="D154" s="35"/>
      <c r="E154" s="35"/>
      <c r="F154" s="269" t="s">
        <v>258</v>
      </c>
      <c r="G154" s="270"/>
      <c r="H154" s="270"/>
      <c r="I154" s="270"/>
      <c r="J154" s="35"/>
      <c r="K154" s="35"/>
      <c r="L154" s="35"/>
      <c r="M154" s="35"/>
      <c r="N154" s="35"/>
      <c r="O154" s="35"/>
      <c r="P154" s="35"/>
      <c r="Q154" s="35"/>
      <c r="R154" s="36"/>
      <c r="T154" s="144"/>
      <c r="U154" s="35"/>
      <c r="V154" s="35"/>
      <c r="W154" s="35"/>
      <c r="X154" s="35"/>
      <c r="Y154" s="35"/>
      <c r="Z154" s="35"/>
      <c r="AA154" s="35"/>
      <c r="AB154" s="35"/>
      <c r="AC154" s="35"/>
      <c r="AD154" s="77"/>
      <c r="AT154" s="17" t="s">
        <v>189</v>
      </c>
      <c r="AU154" s="17" t="s">
        <v>125</v>
      </c>
    </row>
    <row r="155" spans="2:65" s="1" customFormat="1" ht="31.5" customHeight="1">
      <c r="B155" s="34"/>
      <c r="C155" s="179" t="s">
        <v>259</v>
      </c>
      <c r="D155" s="179" t="s">
        <v>183</v>
      </c>
      <c r="E155" s="180" t="s">
        <v>260</v>
      </c>
      <c r="F155" s="266" t="s">
        <v>261</v>
      </c>
      <c r="G155" s="266"/>
      <c r="H155" s="266"/>
      <c r="I155" s="266"/>
      <c r="J155" s="181" t="s">
        <v>235</v>
      </c>
      <c r="K155" s="182">
        <v>1</v>
      </c>
      <c r="L155" s="183">
        <v>0</v>
      </c>
      <c r="M155" s="267"/>
      <c r="N155" s="267"/>
      <c r="O155" s="268"/>
      <c r="P155" s="263">
        <f>ROUND(V155*K155,2)</f>
        <v>0</v>
      </c>
      <c r="Q155" s="263"/>
      <c r="R155" s="36"/>
      <c r="T155" s="176" t="s">
        <v>24</v>
      </c>
      <c r="U155" s="43" t="s">
        <v>52</v>
      </c>
      <c r="V155" s="123">
        <f>L155+M155</f>
        <v>0</v>
      </c>
      <c r="W155" s="123">
        <f>ROUND(L155*K155,2)</f>
        <v>0</v>
      </c>
      <c r="X155" s="123">
        <f>ROUND(M155*K155,2)</f>
        <v>0</v>
      </c>
      <c r="Y155" s="35"/>
      <c r="Z155" s="177">
        <f>Y155*K155</f>
        <v>0</v>
      </c>
      <c r="AA155" s="177">
        <v>0</v>
      </c>
      <c r="AB155" s="177">
        <f>AA155*K155</f>
        <v>0</v>
      </c>
      <c r="AC155" s="177">
        <v>0</v>
      </c>
      <c r="AD155" s="178">
        <f>AC155*K155</f>
        <v>0</v>
      </c>
      <c r="AR155" s="17" t="s">
        <v>244</v>
      </c>
      <c r="AT155" s="17" t="s">
        <v>183</v>
      </c>
      <c r="AU155" s="17" t="s">
        <v>125</v>
      </c>
      <c r="AY155" s="17" t="s">
        <v>176</v>
      </c>
      <c r="BE155" s="110">
        <f>IF(U155="základní",P155,0)</f>
        <v>0</v>
      </c>
      <c r="BF155" s="110">
        <f>IF(U155="snížená",P155,0)</f>
        <v>0</v>
      </c>
      <c r="BG155" s="110">
        <f>IF(U155="zákl. přenesená",P155,0)</f>
        <v>0</v>
      </c>
      <c r="BH155" s="110">
        <f>IF(U155="sníž. přenesená",P155,0)</f>
        <v>0</v>
      </c>
      <c r="BI155" s="110">
        <f>IF(U155="nulová",P155,0)</f>
        <v>0</v>
      </c>
      <c r="BJ155" s="17" t="s">
        <v>26</v>
      </c>
      <c r="BK155" s="110">
        <f>ROUND(V155*K155,2)</f>
        <v>0</v>
      </c>
      <c r="BL155" s="17" t="s">
        <v>240</v>
      </c>
      <c r="BM155" s="17" t="s">
        <v>262</v>
      </c>
    </row>
    <row r="156" spans="2:65" s="1" customFormat="1" ht="42" customHeight="1">
      <c r="B156" s="34"/>
      <c r="C156" s="35"/>
      <c r="D156" s="35"/>
      <c r="E156" s="35"/>
      <c r="F156" s="269" t="s">
        <v>263</v>
      </c>
      <c r="G156" s="270"/>
      <c r="H156" s="270"/>
      <c r="I156" s="270"/>
      <c r="J156" s="35"/>
      <c r="K156" s="35"/>
      <c r="L156" s="35"/>
      <c r="M156" s="35"/>
      <c r="N156" s="35"/>
      <c r="O156" s="35"/>
      <c r="P156" s="35"/>
      <c r="Q156" s="35"/>
      <c r="R156" s="36"/>
      <c r="T156" s="144"/>
      <c r="U156" s="35"/>
      <c r="V156" s="35"/>
      <c r="W156" s="35"/>
      <c r="X156" s="35"/>
      <c r="Y156" s="35"/>
      <c r="Z156" s="35"/>
      <c r="AA156" s="35"/>
      <c r="AB156" s="35"/>
      <c r="AC156" s="35"/>
      <c r="AD156" s="77"/>
      <c r="AT156" s="17" t="s">
        <v>189</v>
      </c>
      <c r="AU156" s="17" t="s">
        <v>125</v>
      </c>
    </row>
    <row r="157" spans="2:65" s="1" customFormat="1" ht="22.5" customHeight="1">
      <c r="B157" s="34"/>
      <c r="C157" s="179" t="s">
        <v>264</v>
      </c>
      <c r="D157" s="179" t="s">
        <v>183</v>
      </c>
      <c r="E157" s="180" t="s">
        <v>265</v>
      </c>
      <c r="F157" s="266" t="s">
        <v>266</v>
      </c>
      <c r="G157" s="266"/>
      <c r="H157" s="266"/>
      <c r="I157" s="266"/>
      <c r="J157" s="181" t="s">
        <v>235</v>
      </c>
      <c r="K157" s="182">
        <v>1</v>
      </c>
      <c r="L157" s="183">
        <v>0</v>
      </c>
      <c r="M157" s="267"/>
      <c r="N157" s="267"/>
      <c r="O157" s="268"/>
      <c r="P157" s="263">
        <f>ROUND(V157*K157,2)</f>
        <v>0</v>
      </c>
      <c r="Q157" s="263"/>
      <c r="R157" s="36"/>
      <c r="T157" s="176" t="s">
        <v>24</v>
      </c>
      <c r="U157" s="43" t="s">
        <v>52</v>
      </c>
      <c r="V157" s="123">
        <f>L157+M157</f>
        <v>0</v>
      </c>
      <c r="W157" s="123">
        <f>ROUND(L157*K157,2)</f>
        <v>0</v>
      </c>
      <c r="X157" s="123">
        <f>ROUND(M157*K157,2)</f>
        <v>0</v>
      </c>
      <c r="Y157" s="35"/>
      <c r="Z157" s="177">
        <f>Y157*K157</f>
        <v>0</v>
      </c>
      <c r="AA157" s="177">
        <v>0</v>
      </c>
      <c r="AB157" s="177">
        <f>AA157*K157</f>
        <v>0</v>
      </c>
      <c r="AC157" s="177">
        <v>0</v>
      </c>
      <c r="AD157" s="178">
        <f>AC157*K157</f>
        <v>0</v>
      </c>
      <c r="AR157" s="17" t="s">
        <v>244</v>
      </c>
      <c r="AT157" s="17" t="s">
        <v>183</v>
      </c>
      <c r="AU157" s="17" t="s">
        <v>125</v>
      </c>
      <c r="AY157" s="17" t="s">
        <v>176</v>
      </c>
      <c r="BE157" s="110">
        <f>IF(U157="základní",P157,0)</f>
        <v>0</v>
      </c>
      <c r="BF157" s="110">
        <f>IF(U157="snížená",P157,0)</f>
        <v>0</v>
      </c>
      <c r="BG157" s="110">
        <f>IF(U157="zákl. přenesená",P157,0)</f>
        <v>0</v>
      </c>
      <c r="BH157" s="110">
        <f>IF(U157="sníž. přenesená",P157,0)</f>
        <v>0</v>
      </c>
      <c r="BI157" s="110">
        <f>IF(U157="nulová",P157,0)</f>
        <v>0</v>
      </c>
      <c r="BJ157" s="17" t="s">
        <v>26</v>
      </c>
      <c r="BK157" s="110">
        <f>ROUND(V157*K157,2)</f>
        <v>0</v>
      </c>
      <c r="BL157" s="17" t="s">
        <v>240</v>
      </c>
      <c r="BM157" s="17" t="s">
        <v>267</v>
      </c>
    </row>
    <row r="158" spans="2:65" s="1" customFormat="1" ht="42" customHeight="1">
      <c r="B158" s="34"/>
      <c r="C158" s="35"/>
      <c r="D158" s="35"/>
      <c r="E158" s="35"/>
      <c r="F158" s="269" t="s">
        <v>268</v>
      </c>
      <c r="G158" s="270"/>
      <c r="H158" s="270"/>
      <c r="I158" s="270"/>
      <c r="J158" s="35"/>
      <c r="K158" s="35"/>
      <c r="L158" s="35"/>
      <c r="M158" s="35"/>
      <c r="N158" s="35"/>
      <c r="O158" s="35"/>
      <c r="P158" s="35"/>
      <c r="Q158" s="35"/>
      <c r="R158" s="36"/>
      <c r="T158" s="144"/>
      <c r="U158" s="35"/>
      <c r="V158" s="35"/>
      <c r="W158" s="35"/>
      <c r="X158" s="35"/>
      <c r="Y158" s="35"/>
      <c r="Z158" s="35"/>
      <c r="AA158" s="35"/>
      <c r="AB158" s="35"/>
      <c r="AC158" s="35"/>
      <c r="AD158" s="77"/>
      <c r="AT158" s="17" t="s">
        <v>189</v>
      </c>
      <c r="AU158" s="17" t="s">
        <v>125</v>
      </c>
    </row>
    <row r="159" spans="2:65" s="1" customFormat="1" ht="22.5" customHeight="1">
      <c r="B159" s="34"/>
      <c r="C159" s="171" t="s">
        <v>11</v>
      </c>
      <c r="D159" s="171" t="s">
        <v>177</v>
      </c>
      <c r="E159" s="172" t="s">
        <v>269</v>
      </c>
      <c r="F159" s="262" t="s">
        <v>270</v>
      </c>
      <c r="G159" s="262"/>
      <c r="H159" s="262"/>
      <c r="I159" s="262"/>
      <c r="J159" s="173" t="s">
        <v>252</v>
      </c>
      <c r="K159" s="174">
        <v>23</v>
      </c>
      <c r="L159" s="175">
        <v>0</v>
      </c>
      <c r="M159" s="264">
        <v>0</v>
      </c>
      <c r="N159" s="265"/>
      <c r="O159" s="265"/>
      <c r="P159" s="263">
        <f>ROUND(V159*K159,2)</f>
        <v>0</v>
      </c>
      <c r="Q159" s="263"/>
      <c r="R159" s="36"/>
      <c r="T159" s="176" t="s">
        <v>24</v>
      </c>
      <c r="U159" s="43" t="s">
        <v>52</v>
      </c>
      <c r="V159" s="123">
        <f>L159+M159</f>
        <v>0</v>
      </c>
      <c r="W159" s="123">
        <f>ROUND(L159*K159,2)</f>
        <v>0</v>
      </c>
      <c r="X159" s="123">
        <f>ROUND(M159*K159,2)</f>
        <v>0</v>
      </c>
      <c r="Y159" s="35"/>
      <c r="Z159" s="177">
        <f>Y159*K159</f>
        <v>0</v>
      </c>
      <c r="AA159" s="177">
        <v>0</v>
      </c>
      <c r="AB159" s="177">
        <f>AA159*K159</f>
        <v>0</v>
      </c>
      <c r="AC159" s="177">
        <v>0</v>
      </c>
      <c r="AD159" s="178">
        <f>AC159*K159</f>
        <v>0</v>
      </c>
      <c r="AR159" s="17" t="s">
        <v>240</v>
      </c>
      <c r="AT159" s="17" t="s">
        <v>177</v>
      </c>
      <c r="AU159" s="17" t="s">
        <v>125</v>
      </c>
      <c r="AY159" s="17" t="s">
        <v>176</v>
      </c>
      <c r="BE159" s="110">
        <f>IF(U159="základní",P159,0)</f>
        <v>0</v>
      </c>
      <c r="BF159" s="110">
        <f>IF(U159="snížená",P159,0)</f>
        <v>0</v>
      </c>
      <c r="BG159" s="110">
        <f>IF(U159="zákl. přenesená",P159,0)</f>
        <v>0</v>
      </c>
      <c r="BH159" s="110">
        <f>IF(U159="sníž. přenesená",P159,0)</f>
        <v>0</v>
      </c>
      <c r="BI159" s="110">
        <f>IF(U159="nulová",P159,0)</f>
        <v>0</v>
      </c>
      <c r="BJ159" s="17" t="s">
        <v>26</v>
      </c>
      <c r="BK159" s="110">
        <f>ROUND(V159*K159,2)</f>
        <v>0</v>
      </c>
      <c r="BL159" s="17" t="s">
        <v>240</v>
      </c>
      <c r="BM159" s="17" t="s">
        <v>271</v>
      </c>
    </row>
    <row r="160" spans="2:65" s="1" customFormat="1" ht="22.5" customHeight="1">
      <c r="B160" s="34"/>
      <c r="C160" s="179" t="s">
        <v>272</v>
      </c>
      <c r="D160" s="179" t="s">
        <v>183</v>
      </c>
      <c r="E160" s="180" t="s">
        <v>273</v>
      </c>
      <c r="F160" s="266" t="s">
        <v>274</v>
      </c>
      <c r="G160" s="266"/>
      <c r="H160" s="266"/>
      <c r="I160" s="266"/>
      <c r="J160" s="181" t="s">
        <v>235</v>
      </c>
      <c r="K160" s="182">
        <v>1</v>
      </c>
      <c r="L160" s="183">
        <v>0</v>
      </c>
      <c r="M160" s="267"/>
      <c r="N160" s="267"/>
      <c r="O160" s="268"/>
      <c r="P160" s="263">
        <f>ROUND(V160*K160,2)</f>
        <v>0</v>
      </c>
      <c r="Q160" s="263"/>
      <c r="R160" s="36"/>
      <c r="T160" s="176" t="s">
        <v>24</v>
      </c>
      <c r="U160" s="43" t="s">
        <v>52</v>
      </c>
      <c r="V160" s="123">
        <f>L160+M160</f>
        <v>0</v>
      </c>
      <c r="W160" s="123">
        <f>ROUND(L160*K160,2)</f>
        <v>0</v>
      </c>
      <c r="X160" s="123">
        <f>ROUND(M160*K160,2)</f>
        <v>0</v>
      </c>
      <c r="Y160" s="35"/>
      <c r="Z160" s="177">
        <f>Y160*K160</f>
        <v>0</v>
      </c>
      <c r="AA160" s="177">
        <v>0</v>
      </c>
      <c r="AB160" s="177">
        <f>AA160*K160</f>
        <v>0</v>
      </c>
      <c r="AC160" s="177">
        <v>0</v>
      </c>
      <c r="AD160" s="178">
        <f>AC160*K160</f>
        <v>0</v>
      </c>
      <c r="AR160" s="17" t="s">
        <v>244</v>
      </c>
      <c r="AT160" s="17" t="s">
        <v>183</v>
      </c>
      <c r="AU160" s="17" t="s">
        <v>125</v>
      </c>
      <c r="AY160" s="17" t="s">
        <v>176</v>
      </c>
      <c r="BE160" s="110">
        <f>IF(U160="základní",P160,0)</f>
        <v>0</v>
      </c>
      <c r="BF160" s="110">
        <f>IF(U160="snížená",P160,0)</f>
        <v>0</v>
      </c>
      <c r="BG160" s="110">
        <f>IF(U160="zákl. přenesená",P160,0)</f>
        <v>0</v>
      </c>
      <c r="BH160" s="110">
        <f>IF(U160="sníž. přenesená",P160,0)</f>
        <v>0</v>
      </c>
      <c r="BI160" s="110">
        <f>IF(U160="nulová",P160,0)</f>
        <v>0</v>
      </c>
      <c r="BJ160" s="17" t="s">
        <v>26</v>
      </c>
      <c r="BK160" s="110">
        <f>ROUND(V160*K160,2)</f>
        <v>0</v>
      </c>
      <c r="BL160" s="17" t="s">
        <v>240</v>
      </c>
      <c r="BM160" s="17" t="s">
        <v>275</v>
      </c>
    </row>
    <row r="161" spans="2:65" s="1" customFormat="1" ht="54" customHeight="1">
      <c r="B161" s="34"/>
      <c r="C161" s="35"/>
      <c r="D161" s="35"/>
      <c r="E161" s="35"/>
      <c r="F161" s="269" t="s">
        <v>276</v>
      </c>
      <c r="G161" s="270"/>
      <c r="H161" s="270"/>
      <c r="I161" s="270"/>
      <c r="J161" s="35"/>
      <c r="K161" s="35"/>
      <c r="L161" s="35"/>
      <c r="M161" s="35"/>
      <c r="N161" s="35"/>
      <c r="O161" s="35"/>
      <c r="P161" s="35"/>
      <c r="Q161" s="35"/>
      <c r="R161" s="36"/>
      <c r="T161" s="144"/>
      <c r="U161" s="35"/>
      <c r="V161" s="35"/>
      <c r="W161" s="35"/>
      <c r="X161" s="35"/>
      <c r="Y161" s="35"/>
      <c r="Z161" s="35"/>
      <c r="AA161" s="35"/>
      <c r="AB161" s="35"/>
      <c r="AC161" s="35"/>
      <c r="AD161" s="77"/>
      <c r="AT161" s="17" t="s">
        <v>189</v>
      </c>
      <c r="AU161" s="17" t="s">
        <v>125</v>
      </c>
    </row>
    <row r="162" spans="2:65" s="1" customFormat="1" ht="22.5" customHeight="1">
      <c r="B162" s="34"/>
      <c r="C162" s="179" t="s">
        <v>277</v>
      </c>
      <c r="D162" s="179" t="s">
        <v>183</v>
      </c>
      <c r="E162" s="180" t="s">
        <v>278</v>
      </c>
      <c r="F162" s="266" t="s">
        <v>279</v>
      </c>
      <c r="G162" s="266"/>
      <c r="H162" s="266"/>
      <c r="I162" s="266"/>
      <c r="J162" s="181" t="s">
        <v>235</v>
      </c>
      <c r="K162" s="182">
        <v>1</v>
      </c>
      <c r="L162" s="183">
        <v>0</v>
      </c>
      <c r="M162" s="267"/>
      <c r="N162" s="267"/>
      <c r="O162" s="268"/>
      <c r="P162" s="263">
        <f>ROUND(V162*K162,2)</f>
        <v>0</v>
      </c>
      <c r="Q162" s="263"/>
      <c r="R162" s="36"/>
      <c r="T162" s="176" t="s">
        <v>24</v>
      </c>
      <c r="U162" s="43" t="s">
        <v>52</v>
      </c>
      <c r="V162" s="123">
        <f>L162+M162</f>
        <v>0</v>
      </c>
      <c r="W162" s="123">
        <f>ROUND(L162*K162,2)</f>
        <v>0</v>
      </c>
      <c r="X162" s="123">
        <f>ROUND(M162*K162,2)</f>
        <v>0</v>
      </c>
      <c r="Y162" s="35"/>
      <c r="Z162" s="177">
        <f>Y162*K162</f>
        <v>0</v>
      </c>
      <c r="AA162" s="177">
        <v>0</v>
      </c>
      <c r="AB162" s="177">
        <f>AA162*K162</f>
        <v>0</v>
      </c>
      <c r="AC162" s="177">
        <v>0</v>
      </c>
      <c r="AD162" s="178">
        <f>AC162*K162</f>
        <v>0</v>
      </c>
      <c r="AR162" s="17" t="s">
        <v>244</v>
      </c>
      <c r="AT162" s="17" t="s">
        <v>183</v>
      </c>
      <c r="AU162" s="17" t="s">
        <v>125</v>
      </c>
      <c r="AY162" s="17" t="s">
        <v>176</v>
      </c>
      <c r="BE162" s="110">
        <f>IF(U162="základní",P162,0)</f>
        <v>0</v>
      </c>
      <c r="BF162" s="110">
        <f>IF(U162="snížená",P162,0)</f>
        <v>0</v>
      </c>
      <c r="BG162" s="110">
        <f>IF(U162="zákl. přenesená",P162,0)</f>
        <v>0</v>
      </c>
      <c r="BH162" s="110">
        <f>IF(U162="sníž. přenesená",P162,0)</f>
        <v>0</v>
      </c>
      <c r="BI162" s="110">
        <f>IF(U162="nulová",P162,0)</f>
        <v>0</v>
      </c>
      <c r="BJ162" s="17" t="s">
        <v>26</v>
      </c>
      <c r="BK162" s="110">
        <f>ROUND(V162*K162,2)</f>
        <v>0</v>
      </c>
      <c r="BL162" s="17" t="s">
        <v>240</v>
      </c>
      <c r="BM162" s="17" t="s">
        <v>280</v>
      </c>
    </row>
    <row r="163" spans="2:65" s="1" customFormat="1" ht="54" customHeight="1">
      <c r="B163" s="34"/>
      <c r="C163" s="35"/>
      <c r="D163" s="35"/>
      <c r="E163" s="35"/>
      <c r="F163" s="269" t="s">
        <v>281</v>
      </c>
      <c r="G163" s="270"/>
      <c r="H163" s="270"/>
      <c r="I163" s="270"/>
      <c r="J163" s="35"/>
      <c r="K163" s="35"/>
      <c r="L163" s="35"/>
      <c r="M163" s="35"/>
      <c r="N163" s="35"/>
      <c r="O163" s="35"/>
      <c r="P163" s="35"/>
      <c r="Q163" s="35"/>
      <c r="R163" s="36"/>
      <c r="T163" s="144"/>
      <c r="U163" s="35"/>
      <c r="V163" s="35"/>
      <c r="W163" s="35"/>
      <c r="X163" s="35"/>
      <c r="Y163" s="35"/>
      <c r="Z163" s="35"/>
      <c r="AA163" s="35"/>
      <c r="AB163" s="35"/>
      <c r="AC163" s="35"/>
      <c r="AD163" s="77"/>
      <c r="AT163" s="17" t="s">
        <v>189</v>
      </c>
      <c r="AU163" s="17" t="s">
        <v>125</v>
      </c>
    </row>
    <row r="164" spans="2:65" s="1" customFormat="1" ht="22.5" customHeight="1">
      <c r="B164" s="34"/>
      <c r="C164" s="179" t="s">
        <v>282</v>
      </c>
      <c r="D164" s="179" t="s">
        <v>183</v>
      </c>
      <c r="E164" s="180" t="s">
        <v>283</v>
      </c>
      <c r="F164" s="266" t="s">
        <v>284</v>
      </c>
      <c r="G164" s="266"/>
      <c r="H164" s="266"/>
      <c r="I164" s="266"/>
      <c r="J164" s="181" t="s">
        <v>235</v>
      </c>
      <c r="K164" s="182">
        <v>2</v>
      </c>
      <c r="L164" s="183">
        <v>0</v>
      </c>
      <c r="M164" s="267"/>
      <c r="N164" s="267"/>
      <c r="O164" s="268"/>
      <c r="P164" s="263">
        <f>ROUND(V164*K164,2)</f>
        <v>0</v>
      </c>
      <c r="Q164" s="263"/>
      <c r="R164" s="36"/>
      <c r="T164" s="176" t="s">
        <v>24</v>
      </c>
      <c r="U164" s="43" t="s">
        <v>52</v>
      </c>
      <c r="V164" s="123">
        <f>L164+M164</f>
        <v>0</v>
      </c>
      <c r="W164" s="123">
        <f>ROUND(L164*K164,2)</f>
        <v>0</v>
      </c>
      <c r="X164" s="123">
        <f>ROUND(M164*K164,2)</f>
        <v>0</v>
      </c>
      <c r="Y164" s="35"/>
      <c r="Z164" s="177">
        <f>Y164*K164</f>
        <v>0</v>
      </c>
      <c r="AA164" s="177">
        <v>0</v>
      </c>
      <c r="AB164" s="177">
        <f>AA164*K164</f>
        <v>0</v>
      </c>
      <c r="AC164" s="177">
        <v>0</v>
      </c>
      <c r="AD164" s="178">
        <f>AC164*K164</f>
        <v>0</v>
      </c>
      <c r="AR164" s="17" t="s">
        <v>244</v>
      </c>
      <c r="AT164" s="17" t="s">
        <v>183</v>
      </c>
      <c r="AU164" s="17" t="s">
        <v>125</v>
      </c>
      <c r="AY164" s="17" t="s">
        <v>176</v>
      </c>
      <c r="BE164" s="110">
        <f>IF(U164="základní",P164,0)</f>
        <v>0</v>
      </c>
      <c r="BF164" s="110">
        <f>IF(U164="snížená",P164,0)</f>
        <v>0</v>
      </c>
      <c r="BG164" s="110">
        <f>IF(U164="zákl. přenesená",P164,0)</f>
        <v>0</v>
      </c>
      <c r="BH164" s="110">
        <f>IF(U164="sníž. přenesená",P164,0)</f>
        <v>0</v>
      </c>
      <c r="BI164" s="110">
        <f>IF(U164="nulová",P164,0)</f>
        <v>0</v>
      </c>
      <c r="BJ164" s="17" t="s">
        <v>26</v>
      </c>
      <c r="BK164" s="110">
        <f>ROUND(V164*K164,2)</f>
        <v>0</v>
      </c>
      <c r="BL164" s="17" t="s">
        <v>240</v>
      </c>
      <c r="BM164" s="17" t="s">
        <v>285</v>
      </c>
    </row>
    <row r="165" spans="2:65" s="1" customFormat="1" ht="42" customHeight="1">
      <c r="B165" s="34"/>
      <c r="C165" s="35"/>
      <c r="D165" s="35"/>
      <c r="E165" s="35"/>
      <c r="F165" s="269" t="s">
        <v>286</v>
      </c>
      <c r="G165" s="270"/>
      <c r="H165" s="270"/>
      <c r="I165" s="270"/>
      <c r="J165" s="35"/>
      <c r="K165" s="35"/>
      <c r="L165" s="35"/>
      <c r="M165" s="35"/>
      <c r="N165" s="35"/>
      <c r="O165" s="35"/>
      <c r="P165" s="35"/>
      <c r="Q165" s="35"/>
      <c r="R165" s="36"/>
      <c r="T165" s="144"/>
      <c r="U165" s="35"/>
      <c r="V165" s="35"/>
      <c r="W165" s="35"/>
      <c r="X165" s="35"/>
      <c r="Y165" s="35"/>
      <c r="Z165" s="35"/>
      <c r="AA165" s="35"/>
      <c r="AB165" s="35"/>
      <c r="AC165" s="35"/>
      <c r="AD165" s="77"/>
      <c r="AT165" s="17" t="s">
        <v>189</v>
      </c>
      <c r="AU165" s="17" t="s">
        <v>125</v>
      </c>
    </row>
    <row r="166" spans="2:65" s="1" customFormat="1" ht="22.5" customHeight="1">
      <c r="B166" s="34"/>
      <c r="C166" s="179" t="s">
        <v>287</v>
      </c>
      <c r="D166" s="179" t="s">
        <v>183</v>
      </c>
      <c r="E166" s="180" t="s">
        <v>288</v>
      </c>
      <c r="F166" s="266" t="s">
        <v>289</v>
      </c>
      <c r="G166" s="266"/>
      <c r="H166" s="266"/>
      <c r="I166" s="266"/>
      <c r="J166" s="181" t="s">
        <v>235</v>
      </c>
      <c r="K166" s="182">
        <v>2</v>
      </c>
      <c r="L166" s="183">
        <v>0</v>
      </c>
      <c r="M166" s="267"/>
      <c r="N166" s="267"/>
      <c r="O166" s="268"/>
      <c r="P166" s="263">
        <f>ROUND(V166*K166,2)</f>
        <v>0</v>
      </c>
      <c r="Q166" s="263"/>
      <c r="R166" s="36"/>
      <c r="T166" s="176" t="s">
        <v>24</v>
      </c>
      <c r="U166" s="43" t="s">
        <v>52</v>
      </c>
      <c r="V166" s="123">
        <f>L166+M166</f>
        <v>0</v>
      </c>
      <c r="W166" s="123">
        <f>ROUND(L166*K166,2)</f>
        <v>0</v>
      </c>
      <c r="X166" s="123">
        <f>ROUND(M166*K166,2)</f>
        <v>0</v>
      </c>
      <c r="Y166" s="35"/>
      <c r="Z166" s="177">
        <f>Y166*K166</f>
        <v>0</v>
      </c>
      <c r="AA166" s="177">
        <v>0</v>
      </c>
      <c r="AB166" s="177">
        <f>AA166*K166</f>
        <v>0</v>
      </c>
      <c r="AC166" s="177">
        <v>0</v>
      </c>
      <c r="AD166" s="178">
        <f>AC166*K166</f>
        <v>0</v>
      </c>
      <c r="AR166" s="17" t="s">
        <v>244</v>
      </c>
      <c r="AT166" s="17" t="s">
        <v>183</v>
      </c>
      <c r="AU166" s="17" t="s">
        <v>125</v>
      </c>
      <c r="AY166" s="17" t="s">
        <v>176</v>
      </c>
      <c r="BE166" s="110">
        <f>IF(U166="základní",P166,0)</f>
        <v>0</v>
      </c>
      <c r="BF166" s="110">
        <f>IF(U166="snížená",P166,0)</f>
        <v>0</v>
      </c>
      <c r="BG166" s="110">
        <f>IF(U166="zákl. přenesená",P166,0)</f>
        <v>0</v>
      </c>
      <c r="BH166" s="110">
        <f>IF(U166="sníž. přenesená",P166,0)</f>
        <v>0</v>
      </c>
      <c r="BI166" s="110">
        <f>IF(U166="nulová",P166,0)</f>
        <v>0</v>
      </c>
      <c r="BJ166" s="17" t="s">
        <v>26</v>
      </c>
      <c r="BK166" s="110">
        <f>ROUND(V166*K166,2)</f>
        <v>0</v>
      </c>
      <c r="BL166" s="17" t="s">
        <v>240</v>
      </c>
      <c r="BM166" s="17" t="s">
        <v>290</v>
      </c>
    </row>
    <row r="167" spans="2:65" s="1" customFormat="1" ht="42" customHeight="1">
      <c r="B167" s="34"/>
      <c r="C167" s="35"/>
      <c r="D167" s="35"/>
      <c r="E167" s="35"/>
      <c r="F167" s="269" t="s">
        <v>291</v>
      </c>
      <c r="G167" s="270"/>
      <c r="H167" s="270"/>
      <c r="I167" s="270"/>
      <c r="J167" s="35"/>
      <c r="K167" s="35"/>
      <c r="L167" s="35"/>
      <c r="M167" s="35"/>
      <c r="N167" s="35"/>
      <c r="O167" s="35"/>
      <c r="P167" s="35"/>
      <c r="Q167" s="35"/>
      <c r="R167" s="36"/>
      <c r="T167" s="144"/>
      <c r="U167" s="35"/>
      <c r="V167" s="35"/>
      <c r="W167" s="35"/>
      <c r="X167" s="35"/>
      <c r="Y167" s="35"/>
      <c r="Z167" s="35"/>
      <c r="AA167" s="35"/>
      <c r="AB167" s="35"/>
      <c r="AC167" s="35"/>
      <c r="AD167" s="77"/>
      <c r="AT167" s="17" t="s">
        <v>189</v>
      </c>
      <c r="AU167" s="17" t="s">
        <v>125</v>
      </c>
    </row>
    <row r="168" spans="2:65" s="1" customFormat="1" ht="22.5" customHeight="1">
      <c r="B168" s="34"/>
      <c r="C168" s="179" t="s">
        <v>292</v>
      </c>
      <c r="D168" s="179" t="s">
        <v>183</v>
      </c>
      <c r="E168" s="180" t="s">
        <v>293</v>
      </c>
      <c r="F168" s="266" t="s">
        <v>294</v>
      </c>
      <c r="G168" s="266"/>
      <c r="H168" s="266"/>
      <c r="I168" s="266"/>
      <c r="J168" s="181" t="s">
        <v>235</v>
      </c>
      <c r="K168" s="182">
        <v>1</v>
      </c>
      <c r="L168" s="183">
        <v>0</v>
      </c>
      <c r="M168" s="267"/>
      <c r="N168" s="267"/>
      <c r="O168" s="268"/>
      <c r="P168" s="263">
        <f>ROUND(V168*K168,2)</f>
        <v>0</v>
      </c>
      <c r="Q168" s="263"/>
      <c r="R168" s="36"/>
      <c r="T168" s="176" t="s">
        <v>24</v>
      </c>
      <c r="U168" s="43" t="s">
        <v>52</v>
      </c>
      <c r="V168" s="123">
        <f>L168+M168</f>
        <v>0</v>
      </c>
      <c r="W168" s="123">
        <f>ROUND(L168*K168,2)</f>
        <v>0</v>
      </c>
      <c r="X168" s="123">
        <f>ROUND(M168*K168,2)</f>
        <v>0</v>
      </c>
      <c r="Y168" s="35"/>
      <c r="Z168" s="177">
        <f>Y168*K168</f>
        <v>0</v>
      </c>
      <c r="AA168" s="177">
        <v>0</v>
      </c>
      <c r="AB168" s="177">
        <f>AA168*K168</f>
        <v>0</v>
      </c>
      <c r="AC168" s="177">
        <v>0</v>
      </c>
      <c r="AD168" s="178">
        <f>AC168*K168</f>
        <v>0</v>
      </c>
      <c r="AR168" s="17" t="s">
        <v>244</v>
      </c>
      <c r="AT168" s="17" t="s">
        <v>183</v>
      </c>
      <c r="AU168" s="17" t="s">
        <v>125</v>
      </c>
      <c r="AY168" s="17" t="s">
        <v>176</v>
      </c>
      <c r="BE168" s="110">
        <f>IF(U168="základní",P168,0)</f>
        <v>0</v>
      </c>
      <c r="BF168" s="110">
        <f>IF(U168="snížená",P168,0)</f>
        <v>0</v>
      </c>
      <c r="BG168" s="110">
        <f>IF(U168="zákl. přenesená",P168,0)</f>
        <v>0</v>
      </c>
      <c r="BH168" s="110">
        <f>IF(U168="sníž. přenesená",P168,0)</f>
        <v>0</v>
      </c>
      <c r="BI168" s="110">
        <f>IF(U168="nulová",P168,0)</f>
        <v>0</v>
      </c>
      <c r="BJ168" s="17" t="s">
        <v>26</v>
      </c>
      <c r="BK168" s="110">
        <f>ROUND(V168*K168,2)</f>
        <v>0</v>
      </c>
      <c r="BL168" s="17" t="s">
        <v>240</v>
      </c>
      <c r="BM168" s="17" t="s">
        <v>295</v>
      </c>
    </row>
    <row r="169" spans="2:65" s="1" customFormat="1" ht="30" customHeight="1">
      <c r="B169" s="34"/>
      <c r="C169" s="35"/>
      <c r="D169" s="35"/>
      <c r="E169" s="35"/>
      <c r="F169" s="269" t="s">
        <v>296</v>
      </c>
      <c r="G169" s="270"/>
      <c r="H169" s="270"/>
      <c r="I169" s="270"/>
      <c r="J169" s="35"/>
      <c r="K169" s="35"/>
      <c r="L169" s="35"/>
      <c r="M169" s="35"/>
      <c r="N169" s="35"/>
      <c r="O169" s="35"/>
      <c r="P169" s="35"/>
      <c r="Q169" s="35"/>
      <c r="R169" s="36"/>
      <c r="T169" s="144"/>
      <c r="U169" s="35"/>
      <c r="V169" s="35"/>
      <c r="W169" s="35"/>
      <c r="X169" s="35"/>
      <c r="Y169" s="35"/>
      <c r="Z169" s="35"/>
      <c r="AA169" s="35"/>
      <c r="AB169" s="35"/>
      <c r="AC169" s="35"/>
      <c r="AD169" s="77"/>
      <c r="AT169" s="17" t="s">
        <v>189</v>
      </c>
      <c r="AU169" s="17" t="s">
        <v>125</v>
      </c>
    </row>
    <row r="170" spans="2:65" s="1" customFormat="1" ht="22.5" customHeight="1">
      <c r="B170" s="34"/>
      <c r="C170" s="179" t="s">
        <v>297</v>
      </c>
      <c r="D170" s="179" t="s">
        <v>183</v>
      </c>
      <c r="E170" s="180" t="s">
        <v>298</v>
      </c>
      <c r="F170" s="266" t="s">
        <v>299</v>
      </c>
      <c r="G170" s="266"/>
      <c r="H170" s="266"/>
      <c r="I170" s="266"/>
      <c r="J170" s="181" t="s">
        <v>235</v>
      </c>
      <c r="K170" s="182">
        <v>1</v>
      </c>
      <c r="L170" s="183">
        <v>0</v>
      </c>
      <c r="M170" s="267"/>
      <c r="N170" s="267"/>
      <c r="O170" s="268"/>
      <c r="P170" s="263">
        <f>ROUND(V170*K170,2)</f>
        <v>0</v>
      </c>
      <c r="Q170" s="263"/>
      <c r="R170" s="36"/>
      <c r="T170" s="176" t="s">
        <v>24</v>
      </c>
      <c r="U170" s="43" t="s">
        <v>52</v>
      </c>
      <c r="V170" s="123">
        <f>L170+M170</f>
        <v>0</v>
      </c>
      <c r="W170" s="123">
        <f>ROUND(L170*K170,2)</f>
        <v>0</v>
      </c>
      <c r="X170" s="123">
        <f>ROUND(M170*K170,2)</f>
        <v>0</v>
      </c>
      <c r="Y170" s="35"/>
      <c r="Z170" s="177">
        <f>Y170*K170</f>
        <v>0</v>
      </c>
      <c r="AA170" s="177">
        <v>0</v>
      </c>
      <c r="AB170" s="177">
        <f>AA170*K170</f>
        <v>0</v>
      </c>
      <c r="AC170" s="177">
        <v>0</v>
      </c>
      <c r="AD170" s="178">
        <f>AC170*K170</f>
        <v>0</v>
      </c>
      <c r="AR170" s="17" t="s">
        <v>244</v>
      </c>
      <c r="AT170" s="17" t="s">
        <v>183</v>
      </c>
      <c r="AU170" s="17" t="s">
        <v>125</v>
      </c>
      <c r="AY170" s="17" t="s">
        <v>176</v>
      </c>
      <c r="BE170" s="110">
        <f>IF(U170="základní",P170,0)</f>
        <v>0</v>
      </c>
      <c r="BF170" s="110">
        <f>IF(U170="snížená",P170,0)</f>
        <v>0</v>
      </c>
      <c r="BG170" s="110">
        <f>IF(U170="zákl. přenesená",P170,0)</f>
        <v>0</v>
      </c>
      <c r="BH170" s="110">
        <f>IF(U170="sníž. přenesená",P170,0)</f>
        <v>0</v>
      </c>
      <c r="BI170" s="110">
        <f>IF(U170="nulová",P170,0)</f>
        <v>0</v>
      </c>
      <c r="BJ170" s="17" t="s">
        <v>26</v>
      </c>
      <c r="BK170" s="110">
        <f>ROUND(V170*K170,2)</f>
        <v>0</v>
      </c>
      <c r="BL170" s="17" t="s">
        <v>240</v>
      </c>
      <c r="BM170" s="17" t="s">
        <v>300</v>
      </c>
    </row>
    <row r="171" spans="2:65" s="1" customFormat="1" ht="30" customHeight="1">
      <c r="B171" s="34"/>
      <c r="C171" s="35"/>
      <c r="D171" s="35"/>
      <c r="E171" s="35"/>
      <c r="F171" s="269" t="s">
        <v>301</v>
      </c>
      <c r="G171" s="270"/>
      <c r="H171" s="270"/>
      <c r="I171" s="270"/>
      <c r="J171" s="35"/>
      <c r="K171" s="35"/>
      <c r="L171" s="35"/>
      <c r="M171" s="35"/>
      <c r="N171" s="35"/>
      <c r="O171" s="35"/>
      <c r="P171" s="35"/>
      <c r="Q171" s="35"/>
      <c r="R171" s="36"/>
      <c r="T171" s="144"/>
      <c r="U171" s="35"/>
      <c r="V171" s="35"/>
      <c r="W171" s="35"/>
      <c r="X171" s="35"/>
      <c r="Y171" s="35"/>
      <c r="Z171" s="35"/>
      <c r="AA171" s="35"/>
      <c r="AB171" s="35"/>
      <c r="AC171" s="35"/>
      <c r="AD171" s="77"/>
      <c r="AT171" s="17" t="s">
        <v>189</v>
      </c>
      <c r="AU171" s="17" t="s">
        <v>125</v>
      </c>
    </row>
    <row r="172" spans="2:65" s="1" customFormat="1" ht="22.5" customHeight="1">
      <c r="B172" s="34"/>
      <c r="C172" s="179" t="s">
        <v>302</v>
      </c>
      <c r="D172" s="179" t="s">
        <v>183</v>
      </c>
      <c r="E172" s="180" t="s">
        <v>303</v>
      </c>
      <c r="F172" s="266" t="s">
        <v>304</v>
      </c>
      <c r="G172" s="266"/>
      <c r="H172" s="266"/>
      <c r="I172" s="266"/>
      <c r="J172" s="181" t="s">
        <v>235</v>
      </c>
      <c r="K172" s="182">
        <v>1</v>
      </c>
      <c r="L172" s="183">
        <v>0</v>
      </c>
      <c r="M172" s="267"/>
      <c r="N172" s="267"/>
      <c r="O172" s="268"/>
      <c r="P172" s="263">
        <f>ROUND(V172*K172,2)</f>
        <v>0</v>
      </c>
      <c r="Q172" s="263"/>
      <c r="R172" s="36"/>
      <c r="T172" s="176" t="s">
        <v>24</v>
      </c>
      <c r="U172" s="43" t="s">
        <v>52</v>
      </c>
      <c r="V172" s="123">
        <f>L172+M172</f>
        <v>0</v>
      </c>
      <c r="W172" s="123">
        <f>ROUND(L172*K172,2)</f>
        <v>0</v>
      </c>
      <c r="X172" s="123">
        <f>ROUND(M172*K172,2)</f>
        <v>0</v>
      </c>
      <c r="Y172" s="35"/>
      <c r="Z172" s="177">
        <f>Y172*K172</f>
        <v>0</v>
      </c>
      <c r="AA172" s="177">
        <v>0</v>
      </c>
      <c r="AB172" s="177">
        <f>AA172*K172</f>
        <v>0</v>
      </c>
      <c r="AC172" s="177">
        <v>0</v>
      </c>
      <c r="AD172" s="178">
        <f>AC172*K172</f>
        <v>0</v>
      </c>
      <c r="AR172" s="17" t="s">
        <v>244</v>
      </c>
      <c r="AT172" s="17" t="s">
        <v>183</v>
      </c>
      <c r="AU172" s="17" t="s">
        <v>125</v>
      </c>
      <c r="AY172" s="17" t="s">
        <v>176</v>
      </c>
      <c r="BE172" s="110">
        <f>IF(U172="základní",P172,0)</f>
        <v>0</v>
      </c>
      <c r="BF172" s="110">
        <f>IF(U172="snížená",P172,0)</f>
        <v>0</v>
      </c>
      <c r="BG172" s="110">
        <f>IF(U172="zákl. přenesená",P172,0)</f>
        <v>0</v>
      </c>
      <c r="BH172" s="110">
        <f>IF(U172="sníž. přenesená",P172,0)</f>
        <v>0</v>
      </c>
      <c r="BI172" s="110">
        <f>IF(U172="nulová",P172,0)</f>
        <v>0</v>
      </c>
      <c r="BJ172" s="17" t="s">
        <v>26</v>
      </c>
      <c r="BK172" s="110">
        <f>ROUND(V172*K172,2)</f>
        <v>0</v>
      </c>
      <c r="BL172" s="17" t="s">
        <v>240</v>
      </c>
      <c r="BM172" s="17" t="s">
        <v>305</v>
      </c>
    </row>
    <row r="173" spans="2:65" s="1" customFormat="1" ht="30" customHeight="1">
      <c r="B173" s="34"/>
      <c r="C173" s="35"/>
      <c r="D173" s="35"/>
      <c r="E173" s="35"/>
      <c r="F173" s="269" t="s">
        <v>306</v>
      </c>
      <c r="G173" s="270"/>
      <c r="H173" s="270"/>
      <c r="I173" s="270"/>
      <c r="J173" s="35"/>
      <c r="K173" s="35"/>
      <c r="L173" s="35"/>
      <c r="M173" s="35"/>
      <c r="N173" s="35"/>
      <c r="O173" s="35"/>
      <c r="P173" s="35"/>
      <c r="Q173" s="35"/>
      <c r="R173" s="36"/>
      <c r="T173" s="144"/>
      <c r="U173" s="35"/>
      <c r="V173" s="35"/>
      <c r="W173" s="35"/>
      <c r="X173" s="35"/>
      <c r="Y173" s="35"/>
      <c r="Z173" s="35"/>
      <c r="AA173" s="35"/>
      <c r="AB173" s="35"/>
      <c r="AC173" s="35"/>
      <c r="AD173" s="77"/>
      <c r="AT173" s="17" t="s">
        <v>189</v>
      </c>
      <c r="AU173" s="17" t="s">
        <v>125</v>
      </c>
    </row>
    <row r="174" spans="2:65" s="1" customFormat="1" ht="22.5" customHeight="1">
      <c r="B174" s="34"/>
      <c r="C174" s="179" t="s">
        <v>307</v>
      </c>
      <c r="D174" s="179" t="s">
        <v>183</v>
      </c>
      <c r="E174" s="180" t="s">
        <v>308</v>
      </c>
      <c r="F174" s="266" t="s">
        <v>309</v>
      </c>
      <c r="G174" s="266"/>
      <c r="H174" s="266"/>
      <c r="I174" s="266"/>
      <c r="J174" s="181" t="s">
        <v>235</v>
      </c>
      <c r="K174" s="182">
        <v>2</v>
      </c>
      <c r="L174" s="183">
        <v>0</v>
      </c>
      <c r="M174" s="267"/>
      <c r="N174" s="267"/>
      <c r="O174" s="268"/>
      <c r="P174" s="263">
        <f>ROUND(V174*K174,2)</f>
        <v>0</v>
      </c>
      <c r="Q174" s="263"/>
      <c r="R174" s="36"/>
      <c r="T174" s="176" t="s">
        <v>24</v>
      </c>
      <c r="U174" s="43" t="s">
        <v>52</v>
      </c>
      <c r="V174" s="123">
        <f>L174+M174</f>
        <v>0</v>
      </c>
      <c r="W174" s="123">
        <f>ROUND(L174*K174,2)</f>
        <v>0</v>
      </c>
      <c r="X174" s="123">
        <f>ROUND(M174*K174,2)</f>
        <v>0</v>
      </c>
      <c r="Y174" s="35"/>
      <c r="Z174" s="177">
        <f>Y174*K174</f>
        <v>0</v>
      </c>
      <c r="AA174" s="177">
        <v>0</v>
      </c>
      <c r="AB174" s="177">
        <f>AA174*K174</f>
        <v>0</v>
      </c>
      <c r="AC174" s="177">
        <v>0</v>
      </c>
      <c r="AD174" s="178">
        <f>AC174*K174</f>
        <v>0</v>
      </c>
      <c r="AR174" s="17" t="s">
        <v>244</v>
      </c>
      <c r="AT174" s="17" t="s">
        <v>183</v>
      </c>
      <c r="AU174" s="17" t="s">
        <v>125</v>
      </c>
      <c r="AY174" s="17" t="s">
        <v>176</v>
      </c>
      <c r="BE174" s="110">
        <f>IF(U174="základní",P174,0)</f>
        <v>0</v>
      </c>
      <c r="BF174" s="110">
        <f>IF(U174="snížená",P174,0)</f>
        <v>0</v>
      </c>
      <c r="BG174" s="110">
        <f>IF(U174="zákl. přenesená",P174,0)</f>
        <v>0</v>
      </c>
      <c r="BH174" s="110">
        <f>IF(U174="sníž. přenesená",P174,0)</f>
        <v>0</v>
      </c>
      <c r="BI174" s="110">
        <f>IF(U174="nulová",P174,0)</f>
        <v>0</v>
      </c>
      <c r="BJ174" s="17" t="s">
        <v>26</v>
      </c>
      <c r="BK174" s="110">
        <f>ROUND(V174*K174,2)</f>
        <v>0</v>
      </c>
      <c r="BL174" s="17" t="s">
        <v>240</v>
      </c>
      <c r="BM174" s="17" t="s">
        <v>310</v>
      </c>
    </row>
    <row r="175" spans="2:65" s="1" customFormat="1" ht="66" customHeight="1">
      <c r="B175" s="34"/>
      <c r="C175" s="35"/>
      <c r="D175" s="35"/>
      <c r="E175" s="35"/>
      <c r="F175" s="269" t="s">
        <v>311</v>
      </c>
      <c r="G175" s="270"/>
      <c r="H175" s="270"/>
      <c r="I175" s="270"/>
      <c r="J175" s="35"/>
      <c r="K175" s="35"/>
      <c r="L175" s="35"/>
      <c r="M175" s="35"/>
      <c r="N175" s="35"/>
      <c r="O175" s="35"/>
      <c r="P175" s="35"/>
      <c r="Q175" s="35"/>
      <c r="R175" s="36"/>
      <c r="T175" s="144"/>
      <c r="U175" s="35"/>
      <c r="V175" s="35"/>
      <c r="W175" s="35"/>
      <c r="X175" s="35"/>
      <c r="Y175" s="35"/>
      <c r="Z175" s="35"/>
      <c r="AA175" s="35"/>
      <c r="AB175" s="35"/>
      <c r="AC175" s="35"/>
      <c r="AD175" s="77"/>
      <c r="AT175" s="17" t="s">
        <v>189</v>
      </c>
      <c r="AU175" s="17" t="s">
        <v>125</v>
      </c>
    </row>
    <row r="176" spans="2:65" s="1" customFormat="1" ht="22.5" customHeight="1">
      <c r="B176" s="34"/>
      <c r="C176" s="171" t="s">
        <v>312</v>
      </c>
      <c r="D176" s="171" t="s">
        <v>177</v>
      </c>
      <c r="E176" s="172" t="s">
        <v>313</v>
      </c>
      <c r="F176" s="262" t="s">
        <v>314</v>
      </c>
      <c r="G176" s="262"/>
      <c r="H176" s="262"/>
      <c r="I176" s="262"/>
      <c r="J176" s="173" t="s">
        <v>230</v>
      </c>
      <c r="K176" s="174">
        <v>2</v>
      </c>
      <c r="L176" s="175">
        <v>0</v>
      </c>
      <c r="M176" s="264">
        <v>0</v>
      </c>
      <c r="N176" s="265"/>
      <c r="O176" s="265"/>
      <c r="P176" s="263">
        <f>ROUND(V176*K176,2)</f>
        <v>0</v>
      </c>
      <c r="Q176" s="263"/>
      <c r="R176" s="36"/>
      <c r="T176" s="176" t="s">
        <v>24</v>
      </c>
      <c r="U176" s="43" t="s">
        <v>52</v>
      </c>
      <c r="V176" s="123">
        <f>L176+M176</f>
        <v>0</v>
      </c>
      <c r="W176" s="123">
        <f>ROUND(L176*K176,2)</f>
        <v>0</v>
      </c>
      <c r="X176" s="123">
        <f>ROUND(M176*K176,2)</f>
        <v>0</v>
      </c>
      <c r="Y176" s="35"/>
      <c r="Z176" s="177">
        <f>Y176*K176</f>
        <v>0</v>
      </c>
      <c r="AA176" s="177">
        <v>0</v>
      </c>
      <c r="AB176" s="177">
        <f>AA176*K176</f>
        <v>0</v>
      </c>
      <c r="AC176" s="177">
        <v>0</v>
      </c>
      <c r="AD176" s="178">
        <f>AC176*K176</f>
        <v>0</v>
      </c>
      <c r="AR176" s="17" t="s">
        <v>240</v>
      </c>
      <c r="AT176" s="17" t="s">
        <v>177</v>
      </c>
      <c r="AU176" s="17" t="s">
        <v>125</v>
      </c>
      <c r="AY176" s="17" t="s">
        <v>176</v>
      </c>
      <c r="BE176" s="110">
        <f>IF(U176="základní",P176,0)</f>
        <v>0</v>
      </c>
      <c r="BF176" s="110">
        <f>IF(U176="snížená",P176,0)</f>
        <v>0</v>
      </c>
      <c r="BG176" s="110">
        <f>IF(U176="zákl. přenesená",P176,0)</f>
        <v>0</v>
      </c>
      <c r="BH176" s="110">
        <f>IF(U176="sníž. přenesená",P176,0)</f>
        <v>0</v>
      </c>
      <c r="BI176" s="110">
        <f>IF(U176="nulová",P176,0)</f>
        <v>0</v>
      </c>
      <c r="BJ176" s="17" t="s">
        <v>26</v>
      </c>
      <c r="BK176" s="110">
        <f>ROUND(V176*K176,2)</f>
        <v>0</v>
      </c>
      <c r="BL176" s="17" t="s">
        <v>240</v>
      </c>
      <c r="BM176" s="17" t="s">
        <v>315</v>
      </c>
    </row>
    <row r="177" spans="2:65" s="1" customFormat="1" ht="22.5" customHeight="1">
      <c r="B177" s="34"/>
      <c r="C177" s="35"/>
      <c r="D177" s="35"/>
      <c r="E177" s="35"/>
      <c r="F177" s="269" t="s">
        <v>316</v>
      </c>
      <c r="G177" s="270"/>
      <c r="H177" s="270"/>
      <c r="I177" s="270"/>
      <c r="J177" s="35"/>
      <c r="K177" s="35"/>
      <c r="L177" s="35"/>
      <c r="M177" s="35"/>
      <c r="N177" s="35"/>
      <c r="O177" s="35"/>
      <c r="P177" s="35"/>
      <c r="Q177" s="35"/>
      <c r="R177" s="36"/>
      <c r="T177" s="144"/>
      <c r="U177" s="35"/>
      <c r="V177" s="35"/>
      <c r="W177" s="35"/>
      <c r="X177" s="35"/>
      <c r="Y177" s="35"/>
      <c r="Z177" s="35"/>
      <c r="AA177" s="35"/>
      <c r="AB177" s="35"/>
      <c r="AC177" s="35"/>
      <c r="AD177" s="77"/>
      <c r="AT177" s="17" t="s">
        <v>189</v>
      </c>
      <c r="AU177" s="17" t="s">
        <v>125</v>
      </c>
    </row>
    <row r="178" spans="2:65" s="1" customFormat="1" ht="22.5" customHeight="1">
      <c r="B178" s="34"/>
      <c r="C178" s="179" t="s">
        <v>317</v>
      </c>
      <c r="D178" s="179" t="s">
        <v>183</v>
      </c>
      <c r="E178" s="180" t="s">
        <v>318</v>
      </c>
      <c r="F178" s="266" t="s">
        <v>319</v>
      </c>
      <c r="G178" s="266"/>
      <c r="H178" s="266"/>
      <c r="I178" s="266"/>
      <c r="J178" s="181" t="s">
        <v>235</v>
      </c>
      <c r="K178" s="182">
        <v>2</v>
      </c>
      <c r="L178" s="183">
        <v>0</v>
      </c>
      <c r="M178" s="267"/>
      <c r="N178" s="267"/>
      <c r="O178" s="268"/>
      <c r="P178" s="263">
        <f>ROUND(V178*K178,2)</f>
        <v>0</v>
      </c>
      <c r="Q178" s="263"/>
      <c r="R178" s="36"/>
      <c r="T178" s="176" t="s">
        <v>24</v>
      </c>
      <c r="U178" s="43" t="s">
        <v>52</v>
      </c>
      <c r="V178" s="123">
        <f>L178+M178</f>
        <v>0</v>
      </c>
      <c r="W178" s="123">
        <f>ROUND(L178*K178,2)</f>
        <v>0</v>
      </c>
      <c r="X178" s="123">
        <f>ROUND(M178*K178,2)</f>
        <v>0</v>
      </c>
      <c r="Y178" s="35"/>
      <c r="Z178" s="177">
        <f>Y178*K178</f>
        <v>0</v>
      </c>
      <c r="AA178" s="177">
        <v>0</v>
      </c>
      <c r="AB178" s="177">
        <f>AA178*K178</f>
        <v>0</v>
      </c>
      <c r="AC178" s="177">
        <v>0</v>
      </c>
      <c r="AD178" s="178">
        <f>AC178*K178</f>
        <v>0</v>
      </c>
      <c r="AR178" s="17" t="s">
        <v>244</v>
      </c>
      <c r="AT178" s="17" t="s">
        <v>183</v>
      </c>
      <c r="AU178" s="17" t="s">
        <v>125</v>
      </c>
      <c r="AY178" s="17" t="s">
        <v>176</v>
      </c>
      <c r="BE178" s="110">
        <f>IF(U178="základní",P178,0)</f>
        <v>0</v>
      </c>
      <c r="BF178" s="110">
        <f>IF(U178="snížená",P178,0)</f>
        <v>0</v>
      </c>
      <c r="BG178" s="110">
        <f>IF(U178="zákl. přenesená",P178,0)</f>
        <v>0</v>
      </c>
      <c r="BH178" s="110">
        <f>IF(U178="sníž. přenesená",P178,0)</f>
        <v>0</v>
      </c>
      <c r="BI178" s="110">
        <f>IF(U178="nulová",P178,0)</f>
        <v>0</v>
      </c>
      <c r="BJ178" s="17" t="s">
        <v>26</v>
      </c>
      <c r="BK178" s="110">
        <f>ROUND(V178*K178,2)</f>
        <v>0</v>
      </c>
      <c r="BL178" s="17" t="s">
        <v>240</v>
      </c>
      <c r="BM178" s="17" t="s">
        <v>320</v>
      </c>
    </row>
    <row r="179" spans="2:65" s="1" customFormat="1" ht="54" customHeight="1">
      <c r="B179" s="34"/>
      <c r="C179" s="35"/>
      <c r="D179" s="35"/>
      <c r="E179" s="35"/>
      <c r="F179" s="269" t="s">
        <v>321</v>
      </c>
      <c r="G179" s="270"/>
      <c r="H179" s="270"/>
      <c r="I179" s="270"/>
      <c r="J179" s="35"/>
      <c r="K179" s="35"/>
      <c r="L179" s="35"/>
      <c r="M179" s="35"/>
      <c r="N179" s="35"/>
      <c r="O179" s="35"/>
      <c r="P179" s="35"/>
      <c r="Q179" s="35"/>
      <c r="R179" s="36"/>
      <c r="T179" s="144"/>
      <c r="U179" s="35"/>
      <c r="V179" s="35"/>
      <c r="W179" s="35"/>
      <c r="X179" s="35"/>
      <c r="Y179" s="35"/>
      <c r="Z179" s="35"/>
      <c r="AA179" s="35"/>
      <c r="AB179" s="35"/>
      <c r="AC179" s="35"/>
      <c r="AD179" s="77"/>
      <c r="AT179" s="17" t="s">
        <v>189</v>
      </c>
      <c r="AU179" s="17" t="s">
        <v>125</v>
      </c>
    </row>
    <row r="180" spans="2:65" s="1" customFormat="1" ht="22.5" customHeight="1">
      <c r="B180" s="34"/>
      <c r="C180" s="171" t="s">
        <v>186</v>
      </c>
      <c r="D180" s="171" t="s">
        <v>177</v>
      </c>
      <c r="E180" s="172" t="s">
        <v>322</v>
      </c>
      <c r="F180" s="262" t="s">
        <v>323</v>
      </c>
      <c r="G180" s="262"/>
      <c r="H180" s="262"/>
      <c r="I180" s="262"/>
      <c r="J180" s="173" t="s">
        <v>230</v>
      </c>
      <c r="K180" s="174">
        <v>2</v>
      </c>
      <c r="L180" s="175">
        <v>0</v>
      </c>
      <c r="M180" s="264">
        <v>0</v>
      </c>
      <c r="N180" s="265"/>
      <c r="O180" s="265"/>
      <c r="P180" s="263">
        <f>ROUND(V180*K180,2)</f>
        <v>0</v>
      </c>
      <c r="Q180" s="263"/>
      <c r="R180" s="36"/>
      <c r="T180" s="176" t="s">
        <v>24</v>
      </c>
      <c r="U180" s="43" t="s">
        <v>52</v>
      </c>
      <c r="V180" s="123">
        <f>L180+M180</f>
        <v>0</v>
      </c>
      <c r="W180" s="123">
        <f>ROUND(L180*K180,2)</f>
        <v>0</v>
      </c>
      <c r="X180" s="123">
        <f>ROUND(M180*K180,2)</f>
        <v>0</v>
      </c>
      <c r="Y180" s="35"/>
      <c r="Z180" s="177">
        <f>Y180*K180</f>
        <v>0</v>
      </c>
      <c r="AA180" s="177">
        <v>0</v>
      </c>
      <c r="AB180" s="177">
        <f>AA180*K180</f>
        <v>0</v>
      </c>
      <c r="AC180" s="177">
        <v>0</v>
      </c>
      <c r="AD180" s="178">
        <f>AC180*K180</f>
        <v>0</v>
      </c>
      <c r="AR180" s="17" t="s">
        <v>240</v>
      </c>
      <c r="AT180" s="17" t="s">
        <v>177</v>
      </c>
      <c r="AU180" s="17" t="s">
        <v>125</v>
      </c>
      <c r="AY180" s="17" t="s">
        <v>176</v>
      </c>
      <c r="BE180" s="110">
        <f>IF(U180="základní",P180,0)</f>
        <v>0</v>
      </c>
      <c r="BF180" s="110">
        <f>IF(U180="snížená",P180,0)</f>
        <v>0</v>
      </c>
      <c r="BG180" s="110">
        <f>IF(U180="zákl. přenesená",P180,0)</f>
        <v>0</v>
      </c>
      <c r="BH180" s="110">
        <f>IF(U180="sníž. přenesená",P180,0)</f>
        <v>0</v>
      </c>
      <c r="BI180" s="110">
        <f>IF(U180="nulová",P180,0)</f>
        <v>0</v>
      </c>
      <c r="BJ180" s="17" t="s">
        <v>26</v>
      </c>
      <c r="BK180" s="110">
        <f>ROUND(V180*K180,2)</f>
        <v>0</v>
      </c>
      <c r="BL180" s="17" t="s">
        <v>240</v>
      </c>
      <c r="BM180" s="17" t="s">
        <v>324</v>
      </c>
    </row>
    <row r="181" spans="2:65" s="1" customFormat="1" ht="22.5" customHeight="1">
      <c r="B181" s="34"/>
      <c r="C181" s="35"/>
      <c r="D181" s="35"/>
      <c r="E181" s="35"/>
      <c r="F181" s="269" t="s">
        <v>316</v>
      </c>
      <c r="G181" s="270"/>
      <c r="H181" s="270"/>
      <c r="I181" s="270"/>
      <c r="J181" s="35"/>
      <c r="K181" s="35"/>
      <c r="L181" s="35"/>
      <c r="M181" s="35"/>
      <c r="N181" s="35"/>
      <c r="O181" s="35"/>
      <c r="P181" s="35"/>
      <c r="Q181" s="35"/>
      <c r="R181" s="36"/>
      <c r="T181" s="144"/>
      <c r="U181" s="35"/>
      <c r="V181" s="35"/>
      <c r="W181" s="35"/>
      <c r="X181" s="35"/>
      <c r="Y181" s="35"/>
      <c r="Z181" s="35"/>
      <c r="AA181" s="35"/>
      <c r="AB181" s="35"/>
      <c r="AC181" s="35"/>
      <c r="AD181" s="77"/>
      <c r="AT181" s="17" t="s">
        <v>189</v>
      </c>
      <c r="AU181" s="17" t="s">
        <v>125</v>
      </c>
    </row>
    <row r="182" spans="2:65" s="1" customFormat="1" ht="22.5" customHeight="1">
      <c r="B182" s="34"/>
      <c r="C182" s="179" t="s">
        <v>325</v>
      </c>
      <c r="D182" s="179" t="s">
        <v>183</v>
      </c>
      <c r="E182" s="180" t="s">
        <v>326</v>
      </c>
      <c r="F182" s="266" t="s">
        <v>327</v>
      </c>
      <c r="G182" s="266"/>
      <c r="H182" s="266"/>
      <c r="I182" s="266"/>
      <c r="J182" s="181" t="s">
        <v>235</v>
      </c>
      <c r="K182" s="182">
        <v>2</v>
      </c>
      <c r="L182" s="183">
        <v>0</v>
      </c>
      <c r="M182" s="267"/>
      <c r="N182" s="267"/>
      <c r="O182" s="268"/>
      <c r="P182" s="263">
        <f>ROUND(V182*K182,2)</f>
        <v>0</v>
      </c>
      <c r="Q182" s="263"/>
      <c r="R182" s="36"/>
      <c r="T182" s="176" t="s">
        <v>24</v>
      </c>
      <c r="U182" s="43" t="s">
        <v>52</v>
      </c>
      <c r="V182" s="123">
        <f>L182+M182</f>
        <v>0</v>
      </c>
      <c r="W182" s="123">
        <f>ROUND(L182*K182,2)</f>
        <v>0</v>
      </c>
      <c r="X182" s="123">
        <f>ROUND(M182*K182,2)</f>
        <v>0</v>
      </c>
      <c r="Y182" s="35"/>
      <c r="Z182" s="177">
        <f>Y182*K182</f>
        <v>0</v>
      </c>
      <c r="AA182" s="177">
        <v>0</v>
      </c>
      <c r="AB182" s="177">
        <f>AA182*K182</f>
        <v>0</v>
      </c>
      <c r="AC182" s="177">
        <v>0</v>
      </c>
      <c r="AD182" s="178">
        <f>AC182*K182</f>
        <v>0</v>
      </c>
      <c r="AR182" s="17" t="s">
        <v>244</v>
      </c>
      <c r="AT182" s="17" t="s">
        <v>183</v>
      </c>
      <c r="AU182" s="17" t="s">
        <v>125</v>
      </c>
      <c r="AY182" s="17" t="s">
        <v>176</v>
      </c>
      <c r="BE182" s="110">
        <f>IF(U182="základní",P182,0)</f>
        <v>0</v>
      </c>
      <c r="BF182" s="110">
        <f>IF(U182="snížená",P182,0)</f>
        <v>0</v>
      </c>
      <c r="BG182" s="110">
        <f>IF(U182="zákl. přenesená",P182,0)</f>
        <v>0</v>
      </c>
      <c r="BH182" s="110">
        <f>IF(U182="sníž. přenesená",P182,0)</f>
        <v>0</v>
      </c>
      <c r="BI182" s="110">
        <f>IF(U182="nulová",P182,0)</f>
        <v>0</v>
      </c>
      <c r="BJ182" s="17" t="s">
        <v>26</v>
      </c>
      <c r="BK182" s="110">
        <f>ROUND(V182*K182,2)</f>
        <v>0</v>
      </c>
      <c r="BL182" s="17" t="s">
        <v>240</v>
      </c>
      <c r="BM182" s="17" t="s">
        <v>328</v>
      </c>
    </row>
    <row r="183" spans="2:65" s="1" customFormat="1" ht="22.5" customHeight="1">
      <c r="B183" s="34"/>
      <c r="C183" s="171" t="s">
        <v>329</v>
      </c>
      <c r="D183" s="171" t="s">
        <v>177</v>
      </c>
      <c r="E183" s="172" t="s">
        <v>330</v>
      </c>
      <c r="F183" s="262" t="s">
        <v>331</v>
      </c>
      <c r="G183" s="262"/>
      <c r="H183" s="262"/>
      <c r="I183" s="262"/>
      <c r="J183" s="173" t="s">
        <v>230</v>
      </c>
      <c r="K183" s="174">
        <v>1</v>
      </c>
      <c r="L183" s="175">
        <v>0</v>
      </c>
      <c r="M183" s="264">
        <v>0</v>
      </c>
      <c r="N183" s="265"/>
      <c r="O183" s="265"/>
      <c r="P183" s="263">
        <f>ROUND(V183*K183,2)</f>
        <v>0</v>
      </c>
      <c r="Q183" s="263"/>
      <c r="R183" s="36"/>
      <c r="T183" s="176" t="s">
        <v>24</v>
      </c>
      <c r="U183" s="43" t="s">
        <v>52</v>
      </c>
      <c r="V183" s="123">
        <f>L183+M183</f>
        <v>0</v>
      </c>
      <c r="W183" s="123">
        <f>ROUND(L183*K183,2)</f>
        <v>0</v>
      </c>
      <c r="X183" s="123">
        <f>ROUND(M183*K183,2)</f>
        <v>0</v>
      </c>
      <c r="Y183" s="35"/>
      <c r="Z183" s="177">
        <f>Y183*K183</f>
        <v>0</v>
      </c>
      <c r="AA183" s="177">
        <v>0</v>
      </c>
      <c r="AB183" s="177">
        <f>AA183*K183</f>
        <v>0</v>
      </c>
      <c r="AC183" s="177">
        <v>0</v>
      </c>
      <c r="AD183" s="178">
        <f>AC183*K183</f>
        <v>0</v>
      </c>
      <c r="AR183" s="17" t="s">
        <v>240</v>
      </c>
      <c r="AT183" s="17" t="s">
        <v>177</v>
      </c>
      <c r="AU183" s="17" t="s">
        <v>125</v>
      </c>
      <c r="AY183" s="17" t="s">
        <v>176</v>
      </c>
      <c r="BE183" s="110">
        <f>IF(U183="základní",P183,0)</f>
        <v>0</v>
      </c>
      <c r="BF183" s="110">
        <f>IF(U183="snížená",P183,0)</f>
        <v>0</v>
      </c>
      <c r="BG183" s="110">
        <f>IF(U183="zákl. přenesená",P183,0)</f>
        <v>0</v>
      </c>
      <c r="BH183" s="110">
        <f>IF(U183="sníž. přenesená",P183,0)</f>
        <v>0</v>
      </c>
      <c r="BI183" s="110">
        <f>IF(U183="nulová",P183,0)</f>
        <v>0</v>
      </c>
      <c r="BJ183" s="17" t="s">
        <v>26</v>
      </c>
      <c r="BK183" s="110">
        <f>ROUND(V183*K183,2)</f>
        <v>0</v>
      </c>
      <c r="BL183" s="17" t="s">
        <v>240</v>
      </c>
      <c r="BM183" s="17" t="s">
        <v>332</v>
      </c>
    </row>
    <row r="184" spans="2:65" s="1" customFormat="1" ht="22.5" customHeight="1">
      <c r="B184" s="34"/>
      <c r="C184" s="179" t="s">
        <v>333</v>
      </c>
      <c r="D184" s="179" t="s">
        <v>183</v>
      </c>
      <c r="E184" s="180" t="s">
        <v>334</v>
      </c>
      <c r="F184" s="266" t="s">
        <v>335</v>
      </c>
      <c r="G184" s="266"/>
      <c r="H184" s="266"/>
      <c r="I184" s="266"/>
      <c r="J184" s="181" t="s">
        <v>235</v>
      </c>
      <c r="K184" s="182">
        <v>1</v>
      </c>
      <c r="L184" s="183">
        <v>0</v>
      </c>
      <c r="M184" s="267"/>
      <c r="N184" s="267"/>
      <c r="O184" s="268"/>
      <c r="P184" s="263">
        <f>ROUND(V184*K184,2)</f>
        <v>0</v>
      </c>
      <c r="Q184" s="263"/>
      <c r="R184" s="36"/>
      <c r="T184" s="176" t="s">
        <v>24</v>
      </c>
      <c r="U184" s="43" t="s">
        <v>52</v>
      </c>
      <c r="V184" s="123">
        <f>L184+M184</f>
        <v>0</v>
      </c>
      <c r="W184" s="123">
        <f>ROUND(L184*K184,2)</f>
        <v>0</v>
      </c>
      <c r="X184" s="123">
        <f>ROUND(M184*K184,2)</f>
        <v>0</v>
      </c>
      <c r="Y184" s="35"/>
      <c r="Z184" s="177">
        <f>Y184*K184</f>
        <v>0</v>
      </c>
      <c r="AA184" s="177">
        <v>0</v>
      </c>
      <c r="AB184" s="177">
        <f>AA184*K184</f>
        <v>0</v>
      </c>
      <c r="AC184" s="177">
        <v>0</v>
      </c>
      <c r="AD184" s="178">
        <f>AC184*K184</f>
        <v>0</v>
      </c>
      <c r="AR184" s="17" t="s">
        <v>244</v>
      </c>
      <c r="AT184" s="17" t="s">
        <v>183</v>
      </c>
      <c r="AU184" s="17" t="s">
        <v>125</v>
      </c>
      <c r="AY184" s="17" t="s">
        <v>176</v>
      </c>
      <c r="BE184" s="110">
        <f>IF(U184="základní",P184,0)</f>
        <v>0</v>
      </c>
      <c r="BF184" s="110">
        <f>IF(U184="snížená",P184,0)</f>
        <v>0</v>
      </c>
      <c r="BG184" s="110">
        <f>IF(U184="zákl. přenesená",P184,0)</f>
        <v>0</v>
      </c>
      <c r="BH184" s="110">
        <f>IF(U184="sníž. přenesená",P184,0)</f>
        <v>0</v>
      </c>
      <c r="BI184" s="110">
        <f>IF(U184="nulová",P184,0)</f>
        <v>0</v>
      </c>
      <c r="BJ184" s="17" t="s">
        <v>26</v>
      </c>
      <c r="BK184" s="110">
        <f>ROUND(V184*K184,2)</f>
        <v>0</v>
      </c>
      <c r="BL184" s="17" t="s">
        <v>240</v>
      </c>
      <c r="BM184" s="17" t="s">
        <v>336</v>
      </c>
    </row>
    <row r="185" spans="2:65" s="1" customFormat="1" ht="210" customHeight="1">
      <c r="B185" s="34"/>
      <c r="C185" s="35"/>
      <c r="D185" s="35"/>
      <c r="E185" s="35"/>
      <c r="F185" s="269" t="s">
        <v>337</v>
      </c>
      <c r="G185" s="270"/>
      <c r="H185" s="270"/>
      <c r="I185" s="270"/>
      <c r="J185" s="35"/>
      <c r="K185" s="35"/>
      <c r="L185" s="35"/>
      <c r="M185" s="35"/>
      <c r="N185" s="35"/>
      <c r="O185" s="35"/>
      <c r="P185" s="35"/>
      <c r="Q185" s="35"/>
      <c r="R185" s="36"/>
      <c r="T185" s="144"/>
      <c r="U185" s="35"/>
      <c r="V185" s="35"/>
      <c r="W185" s="35"/>
      <c r="X185" s="35"/>
      <c r="Y185" s="35"/>
      <c r="Z185" s="35"/>
      <c r="AA185" s="35"/>
      <c r="AB185" s="35"/>
      <c r="AC185" s="35"/>
      <c r="AD185" s="77"/>
      <c r="AT185" s="17" t="s">
        <v>189</v>
      </c>
      <c r="AU185" s="17" t="s">
        <v>125</v>
      </c>
    </row>
    <row r="186" spans="2:65" s="1" customFormat="1" ht="22.5" customHeight="1">
      <c r="B186" s="34"/>
      <c r="C186" s="171" t="s">
        <v>338</v>
      </c>
      <c r="D186" s="171" t="s">
        <v>177</v>
      </c>
      <c r="E186" s="172" t="s">
        <v>339</v>
      </c>
      <c r="F186" s="262" t="s">
        <v>340</v>
      </c>
      <c r="G186" s="262"/>
      <c r="H186" s="262"/>
      <c r="I186" s="262"/>
      <c r="J186" s="173" t="s">
        <v>230</v>
      </c>
      <c r="K186" s="174">
        <v>16</v>
      </c>
      <c r="L186" s="175">
        <v>0</v>
      </c>
      <c r="M186" s="264">
        <v>0</v>
      </c>
      <c r="N186" s="265"/>
      <c r="O186" s="265"/>
      <c r="P186" s="263">
        <f>ROUND(V186*K186,2)</f>
        <v>0</v>
      </c>
      <c r="Q186" s="263"/>
      <c r="R186" s="36"/>
      <c r="T186" s="176" t="s">
        <v>24</v>
      </c>
      <c r="U186" s="43" t="s">
        <v>52</v>
      </c>
      <c r="V186" s="123">
        <f>L186+M186</f>
        <v>0</v>
      </c>
      <c r="W186" s="123">
        <f>ROUND(L186*K186,2)</f>
        <v>0</v>
      </c>
      <c r="X186" s="123">
        <f>ROUND(M186*K186,2)</f>
        <v>0</v>
      </c>
      <c r="Y186" s="35"/>
      <c r="Z186" s="177">
        <f>Y186*K186</f>
        <v>0</v>
      </c>
      <c r="AA186" s="177">
        <v>0</v>
      </c>
      <c r="AB186" s="177">
        <f>AA186*K186</f>
        <v>0</v>
      </c>
      <c r="AC186" s="177">
        <v>0</v>
      </c>
      <c r="AD186" s="178">
        <f>AC186*K186</f>
        <v>0</v>
      </c>
      <c r="AR186" s="17" t="s">
        <v>240</v>
      </c>
      <c r="AT186" s="17" t="s">
        <v>177</v>
      </c>
      <c r="AU186" s="17" t="s">
        <v>125</v>
      </c>
      <c r="AY186" s="17" t="s">
        <v>176</v>
      </c>
      <c r="BE186" s="110">
        <f>IF(U186="základní",P186,0)</f>
        <v>0</v>
      </c>
      <c r="BF186" s="110">
        <f>IF(U186="snížená",P186,0)</f>
        <v>0</v>
      </c>
      <c r="BG186" s="110">
        <f>IF(U186="zákl. přenesená",P186,0)</f>
        <v>0</v>
      </c>
      <c r="BH186" s="110">
        <f>IF(U186="sníž. přenesená",P186,0)</f>
        <v>0</v>
      </c>
      <c r="BI186" s="110">
        <f>IF(U186="nulová",P186,0)</f>
        <v>0</v>
      </c>
      <c r="BJ186" s="17" t="s">
        <v>26</v>
      </c>
      <c r="BK186" s="110">
        <f>ROUND(V186*K186,2)</f>
        <v>0</v>
      </c>
      <c r="BL186" s="17" t="s">
        <v>240</v>
      </c>
      <c r="BM186" s="17" t="s">
        <v>341</v>
      </c>
    </row>
    <row r="187" spans="2:65" s="1" customFormat="1" ht="22.5" customHeight="1">
      <c r="B187" s="34"/>
      <c r="C187" s="171" t="s">
        <v>342</v>
      </c>
      <c r="D187" s="171" t="s">
        <v>177</v>
      </c>
      <c r="E187" s="172" t="s">
        <v>343</v>
      </c>
      <c r="F187" s="262" t="s">
        <v>344</v>
      </c>
      <c r="G187" s="262"/>
      <c r="H187" s="262"/>
      <c r="I187" s="262"/>
      <c r="J187" s="173" t="s">
        <v>230</v>
      </c>
      <c r="K187" s="174">
        <v>16</v>
      </c>
      <c r="L187" s="175">
        <v>0</v>
      </c>
      <c r="M187" s="264">
        <v>0</v>
      </c>
      <c r="N187" s="265"/>
      <c r="O187" s="265"/>
      <c r="P187" s="263">
        <f>ROUND(V187*K187,2)</f>
        <v>0</v>
      </c>
      <c r="Q187" s="263"/>
      <c r="R187" s="36"/>
      <c r="T187" s="176" t="s">
        <v>24</v>
      </c>
      <c r="U187" s="43" t="s">
        <v>52</v>
      </c>
      <c r="V187" s="123">
        <f>L187+M187</f>
        <v>0</v>
      </c>
      <c r="W187" s="123">
        <f>ROUND(L187*K187,2)</f>
        <v>0</v>
      </c>
      <c r="X187" s="123">
        <f>ROUND(M187*K187,2)</f>
        <v>0</v>
      </c>
      <c r="Y187" s="35"/>
      <c r="Z187" s="177">
        <f>Y187*K187</f>
        <v>0</v>
      </c>
      <c r="AA187" s="177">
        <v>0</v>
      </c>
      <c r="AB187" s="177">
        <f>AA187*K187</f>
        <v>0</v>
      </c>
      <c r="AC187" s="177">
        <v>0</v>
      </c>
      <c r="AD187" s="178">
        <f>AC187*K187</f>
        <v>0</v>
      </c>
      <c r="AR187" s="17" t="s">
        <v>240</v>
      </c>
      <c r="AT187" s="17" t="s">
        <v>177</v>
      </c>
      <c r="AU187" s="17" t="s">
        <v>125</v>
      </c>
      <c r="AY187" s="17" t="s">
        <v>176</v>
      </c>
      <c r="BE187" s="110">
        <f>IF(U187="základní",P187,0)</f>
        <v>0</v>
      </c>
      <c r="BF187" s="110">
        <f>IF(U187="snížená",P187,0)</f>
        <v>0</v>
      </c>
      <c r="BG187" s="110">
        <f>IF(U187="zákl. přenesená",P187,0)</f>
        <v>0</v>
      </c>
      <c r="BH187" s="110">
        <f>IF(U187="sníž. přenesená",P187,0)</f>
        <v>0</v>
      </c>
      <c r="BI187" s="110">
        <f>IF(U187="nulová",P187,0)</f>
        <v>0</v>
      </c>
      <c r="BJ187" s="17" t="s">
        <v>26</v>
      </c>
      <c r="BK187" s="110">
        <f>ROUND(V187*K187,2)</f>
        <v>0</v>
      </c>
      <c r="BL187" s="17" t="s">
        <v>240</v>
      </c>
      <c r="BM187" s="17" t="s">
        <v>345</v>
      </c>
    </row>
    <row r="188" spans="2:65" s="9" customFormat="1" ht="37.35" customHeight="1">
      <c r="B188" s="159"/>
      <c r="C188" s="160"/>
      <c r="D188" s="161" t="s">
        <v>144</v>
      </c>
      <c r="E188" s="161"/>
      <c r="F188" s="161"/>
      <c r="G188" s="161"/>
      <c r="H188" s="161"/>
      <c r="I188" s="161"/>
      <c r="J188" s="161"/>
      <c r="K188" s="161"/>
      <c r="L188" s="161"/>
      <c r="M188" s="280">
        <f>BK188</f>
        <v>0</v>
      </c>
      <c r="N188" s="281"/>
      <c r="O188" s="281"/>
      <c r="P188" s="281"/>
      <c r="Q188" s="281"/>
      <c r="R188" s="162"/>
      <c r="T188" s="163"/>
      <c r="U188" s="160"/>
      <c r="V188" s="160"/>
      <c r="W188" s="164">
        <f>W189+W192+W196</f>
        <v>0</v>
      </c>
      <c r="X188" s="164">
        <f>X189+X192+X196</f>
        <v>0</v>
      </c>
      <c r="Y188" s="160"/>
      <c r="Z188" s="165">
        <f>Z189+Z192+Z196</f>
        <v>0</v>
      </c>
      <c r="AA188" s="160"/>
      <c r="AB188" s="165">
        <f>AB189+AB192+AB196</f>
        <v>1.75E-3</v>
      </c>
      <c r="AC188" s="160"/>
      <c r="AD188" s="166">
        <f>AD189+AD192+AD196</f>
        <v>0</v>
      </c>
      <c r="AR188" s="167" t="s">
        <v>198</v>
      </c>
      <c r="AT188" s="168" t="s">
        <v>88</v>
      </c>
      <c r="AU188" s="168" t="s">
        <v>89</v>
      </c>
      <c r="AY188" s="167" t="s">
        <v>176</v>
      </c>
      <c r="BK188" s="169">
        <f>BK189+BK192+BK196</f>
        <v>0</v>
      </c>
    </row>
    <row r="189" spans="2:65" s="9" customFormat="1" ht="19.899999999999999" customHeight="1">
      <c r="B189" s="159"/>
      <c r="C189" s="160"/>
      <c r="D189" s="170" t="s">
        <v>145</v>
      </c>
      <c r="E189" s="170"/>
      <c r="F189" s="170"/>
      <c r="G189" s="170"/>
      <c r="H189" s="170"/>
      <c r="I189" s="170"/>
      <c r="J189" s="170"/>
      <c r="K189" s="170"/>
      <c r="L189" s="170"/>
      <c r="M189" s="276">
        <f>BK189</f>
        <v>0</v>
      </c>
      <c r="N189" s="277"/>
      <c r="O189" s="277"/>
      <c r="P189" s="277"/>
      <c r="Q189" s="277"/>
      <c r="R189" s="162"/>
      <c r="T189" s="163"/>
      <c r="U189" s="160"/>
      <c r="V189" s="160"/>
      <c r="W189" s="164">
        <f>SUM(W190:W191)</f>
        <v>0</v>
      </c>
      <c r="X189" s="164">
        <f>SUM(X190:X191)</f>
        <v>0</v>
      </c>
      <c r="Y189" s="160"/>
      <c r="Z189" s="165">
        <f>SUM(Z190:Z191)</f>
        <v>0</v>
      </c>
      <c r="AA189" s="160"/>
      <c r="AB189" s="165">
        <f>SUM(AB190:AB191)</f>
        <v>0</v>
      </c>
      <c r="AC189" s="160"/>
      <c r="AD189" s="166">
        <f>SUM(AD190:AD191)</f>
        <v>0</v>
      </c>
      <c r="AR189" s="167" t="s">
        <v>198</v>
      </c>
      <c r="AT189" s="168" t="s">
        <v>88</v>
      </c>
      <c r="AU189" s="168" t="s">
        <v>26</v>
      </c>
      <c r="AY189" s="167" t="s">
        <v>176</v>
      </c>
      <c r="BK189" s="169">
        <f>SUM(BK190:BK191)</f>
        <v>0</v>
      </c>
    </row>
    <row r="190" spans="2:65" s="1" customFormat="1" ht="31.5" customHeight="1">
      <c r="B190" s="34"/>
      <c r="C190" s="171" t="s">
        <v>346</v>
      </c>
      <c r="D190" s="171" t="s">
        <v>177</v>
      </c>
      <c r="E190" s="172" t="s">
        <v>347</v>
      </c>
      <c r="F190" s="262" t="s">
        <v>348</v>
      </c>
      <c r="G190" s="262"/>
      <c r="H190" s="262"/>
      <c r="I190" s="262"/>
      <c r="J190" s="173" t="s">
        <v>230</v>
      </c>
      <c r="K190" s="174">
        <v>1</v>
      </c>
      <c r="L190" s="175">
        <v>0</v>
      </c>
      <c r="M190" s="264">
        <v>0</v>
      </c>
      <c r="N190" s="265"/>
      <c r="O190" s="265"/>
      <c r="P190" s="263">
        <f>ROUND(V190*K190,2)</f>
        <v>0</v>
      </c>
      <c r="Q190" s="263"/>
      <c r="R190" s="36"/>
      <c r="T190" s="176" t="s">
        <v>24</v>
      </c>
      <c r="U190" s="43" t="s">
        <v>52</v>
      </c>
      <c r="V190" s="123">
        <f>L190+M190</f>
        <v>0</v>
      </c>
      <c r="W190" s="123">
        <f>ROUND(L190*K190,2)</f>
        <v>0</v>
      </c>
      <c r="X190" s="123">
        <f>ROUND(M190*K190,2)</f>
        <v>0</v>
      </c>
      <c r="Y190" s="35"/>
      <c r="Z190" s="177">
        <f>Y190*K190</f>
        <v>0</v>
      </c>
      <c r="AA190" s="177">
        <v>0</v>
      </c>
      <c r="AB190" s="177">
        <f>AA190*K190</f>
        <v>0</v>
      </c>
      <c r="AC190" s="177">
        <v>0</v>
      </c>
      <c r="AD190" s="178">
        <f>AC190*K190</f>
        <v>0</v>
      </c>
      <c r="AR190" s="17" t="s">
        <v>349</v>
      </c>
      <c r="AT190" s="17" t="s">
        <v>177</v>
      </c>
      <c r="AU190" s="17" t="s">
        <v>125</v>
      </c>
      <c r="AY190" s="17" t="s">
        <v>176</v>
      </c>
      <c r="BE190" s="110">
        <f>IF(U190="základní",P190,0)</f>
        <v>0</v>
      </c>
      <c r="BF190" s="110">
        <f>IF(U190="snížená",P190,0)</f>
        <v>0</v>
      </c>
      <c r="BG190" s="110">
        <f>IF(U190="zákl. přenesená",P190,0)</f>
        <v>0</v>
      </c>
      <c r="BH190" s="110">
        <f>IF(U190="sníž. přenesená",P190,0)</f>
        <v>0</v>
      </c>
      <c r="BI190" s="110">
        <f>IF(U190="nulová",P190,0)</f>
        <v>0</v>
      </c>
      <c r="BJ190" s="17" t="s">
        <v>26</v>
      </c>
      <c r="BK190" s="110">
        <f>ROUND(V190*K190,2)</f>
        <v>0</v>
      </c>
      <c r="BL190" s="17" t="s">
        <v>349</v>
      </c>
      <c r="BM190" s="17" t="s">
        <v>350</v>
      </c>
    </row>
    <row r="191" spans="2:65" s="1" customFormat="1" ht="22.5" customHeight="1">
      <c r="B191" s="34"/>
      <c r="C191" s="171" t="s">
        <v>351</v>
      </c>
      <c r="D191" s="171" t="s">
        <v>177</v>
      </c>
      <c r="E191" s="172" t="s">
        <v>352</v>
      </c>
      <c r="F191" s="262" t="s">
        <v>353</v>
      </c>
      <c r="G191" s="262"/>
      <c r="H191" s="262"/>
      <c r="I191" s="262"/>
      <c r="J191" s="173" t="s">
        <v>230</v>
      </c>
      <c r="K191" s="174">
        <v>1</v>
      </c>
      <c r="L191" s="175">
        <v>0</v>
      </c>
      <c r="M191" s="264">
        <v>0</v>
      </c>
      <c r="N191" s="265"/>
      <c r="O191" s="265"/>
      <c r="P191" s="263">
        <f>ROUND(V191*K191,2)</f>
        <v>0</v>
      </c>
      <c r="Q191" s="263"/>
      <c r="R191" s="36"/>
      <c r="T191" s="176" t="s">
        <v>24</v>
      </c>
      <c r="U191" s="43" t="s">
        <v>52</v>
      </c>
      <c r="V191" s="123">
        <f>L191+M191</f>
        <v>0</v>
      </c>
      <c r="W191" s="123">
        <f>ROUND(L191*K191,2)</f>
        <v>0</v>
      </c>
      <c r="X191" s="123">
        <f>ROUND(M191*K191,2)</f>
        <v>0</v>
      </c>
      <c r="Y191" s="35"/>
      <c r="Z191" s="177">
        <f>Y191*K191</f>
        <v>0</v>
      </c>
      <c r="AA191" s="177">
        <v>0</v>
      </c>
      <c r="AB191" s="177">
        <f>AA191*K191</f>
        <v>0</v>
      </c>
      <c r="AC191" s="177">
        <v>0</v>
      </c>
      <c r="AD191" s="178">
        <f>AC191*K191</f>
        <v>0</v>
      </c>
      <c r="AR191" s="17" t="s">
        <v>349</v>
      </c>
      <c r="AT191" s="17" t="s">
        <v>177</v>
      </c>
      <c r="AU191" s="17" t="s">
        <v>125</v>
      </c>
      <c r="AY191" s="17" t="s">
        <v>176</v>
      </c>
      <c r="BE191" s="110">
        <f>IF(U191="základní",P191,0)</f>
        <v>0</v>
      </c>
      <c r="BF191" s="110">
        <f>IF(U191="snížená",P191,0)</f>
        <v>0</v>
      </c>
      <c r="BG191" s="110">
        <f>IF(U191="zákl. přenesená",P191,0)</f>
        <v>0</v>
      </c>
      <c r="BH191" s="110">
        <f>IF(U191="sníž. přenesená",P191,0)</f>
        <v>0</v>
      </c>
      <c r="BI191" s="110">
        <f>IF(U191="nulová",P191,0)</f>
        <v>0</v>
      </c>
      <c r="BJ191" s="17" t="s">
        <v>26</v>
      </c>
      <c r="BK191" s="110">
        <f>ROUND(V191*K191,2)</f>
        <v>0</v>
      </c>
      <c r="BL191" s="17" t="s">
        <v>349</v>
      </c>
      <c r="BM191" s="17" t="s">
        <v>354</v>
      </c>
    </row>
    <row r="192" spans="2:65" s="9" customFormat="1" ht="29.85" customHeight="1">
      <c r="B192" s="159"/>
      <c r="C192" s="160"/>
      <c r="D192" s="170" t="s">
        <v>146</v>
      </c>
      <c r="E192" s="170"/>
      <c r="F192" s="170"/>
      <c r="G192" s="170"/>
      <c r="H192" s="170"/>
      <c r="I192" s="170"/>
      <c r="J192" s="170"/>
      <c r="K192" s="170"/>
      <c r="L192" s="170"/>
      <c r="M192" s="278">
        <f>BK192</f>
        <v>0</v>
      </c>
      <c r="N192" s="279"/>
      <c r="O192" s="279"/>
      <c r="P192" s="279"/>
      <c r="Q192" s="279"/>
      <c r="R192" s="162"/>
      <c r="T192" s="163"/>
      <c r="U192" s="160"/>
      <c r="V192" s="160"/>
      <c r="W192" s="164">
        <f>SUM(W193:W195)</f>
        <v>0</v>
      </c>
      <c r="X192" s="164">
        <f>SUM(X193:X195)</f>
        <v>0</v>
      </c>
      <c r="Y192" s="160"/>
      <c r="Z192" s="165">
        <f>SUM(Z193:Z195)</f>
        <v>0</v>
      </c>
      <c r="AA192" s="160"/>
      <c r="AB192" s="165">
        <f>SUM(AB193:AB195)</f>
        <v>0</v>
      </c>
      <c r="AC192" s="160"/>
      <c r="AD192" s="166">
        <f>SUM(AD193:AD195)</f>
        <v>0</v>
      </c>
      <c r="AR192" s="167" t="s">
        <v>198</v>
      </c>
      <c r="AT192" s="168" t="s">
        <v>88</v>
      </c>
      <c r="AU192" s="168" t="s">
        <v>26</v>
      </c>
      <c r="AY192" s="167" t="s">
        <v>176</v>
      </c>
      <c r="BK192" s="169">
        <f>SUM(BK193:BK195)</f>
        <v>0</v>
      </c>
    </row>
    <row r="193" spans="2:65" s="1" customFormat="1" ht="22.5" customHeight="1">
      <c r="B193" s="34"/>
      <c r="C193" s="171" t="s">
        <v>355</v>
      </c>
      <c r="D193" s="171" t="s">
        <v>177</v>
      </c>
      <c r="E193" s="172" t="s">
        <v>356</v>
      </c>
      <c r="F193" s="262" t="s">
        <v>357</v>
      </c>
      <c r="G193" s="262"/>
      <c r="H193" s="262"/>
      <c r="I193" s="262"/>
      <c r="J193" s="173" t="s">
        <v>230</v>
      </c>
      <c r="K193" s="174">
        <v>17</v>
      </c>
      <c r="L193" s="175">
        <v>0</v>
      </c>
      <c r="M193" s="264">
        <v>0</v>
      </c>
      <c r="N193" s="265"/>
      <c r="O193" s="265"/>
      <c r="P193" s="263">
        <f>ROUND(V193*K193,2)</f>
        <v>0</v>
      </c>
      <c r="Q193" s="263"/>
      <c r="R193" s="36"/>
      <c r="T193" s="176" t="s">
        <v>24</v>
      </c>
      <c r="U193" s="43" t="s">
        <v>52</v>
      </c>
      <c r="V193" s="123">
        <f>L193+M193</f>
        <v>0</v>
      </c>
      <c r="W193" s="123">
        <f>ROUND(L193*K193,2)</f>
        <v>0</v>
      </c>
      <c r="X193" s="123">
        <f>ROUND(M193*K193,2)</f>
        <v>0</v>
      </c>
      <c r="Y193" s="35"/>
      <c r="Z193" s="177">
        <f>Y193*K193</f>
        <v>0</v>
      </c>
      <c r="AA193" s="177">
        <v>0</v>
      </c>
      <c r="AB193" s="177">
        <f>AA193*K193</f>
        <v>0</v>
      </c>
      <c r="AC193" s="177">
        <v>0</v>
      </c>
      <c r="AD193" s="178">
        <f>AC193*K193</f>
        <v>0</v>
      </c>
      <c r="AR193" s="17" t="s">
        <v>349</v>
      </c>
      <c r="AT193" s="17" t="s">
        <v>177</v>
      </c>
      <c r="AU193" s="17" t="s">
        <v>125</v>
      </c>
      <c r="AY193" s="17" t="s">
        <v>176</v>
      </c>
      <c r="BE193" s="110">
        <f>IF(U193="základní",P193,0)</f>
        <v>0</v>
      </c>
      <c r="BF193" s="110">
        <f>IF(U193="snížená",P193,0)</f>
        <v>0</v>
      </c>
      <c r="BG193" s="110">
        <f>IF(U193="zákl. přenesená",P193,0)</f>
        <v>0</v>
      </c>
      <c r="BH193" s="110">
        <f>IF(U193="sníž. přenesená",P193,0)</f>
        <v>0</v>
      </c>
      <c r="BI193" s="110">
        <f>IF(U193="nulová",P193,0)</f>
        <v>0</v>
      </c>
      <c r="BJ193" s="17" t="s">
        <v>26</v>
      </c>
      <c r="BK193" s="110">
        <f>ROUND(V193*K193,2)</f>
        <v>0</v>
      </c>
      <c r="BL193" s="17" t="s">
        <v>349</v>
      </c>
      <c r="BM193" s="17" t="s">
        <v>358</v>
      </c>
    </row>
    <row r="194" spans="2:65" s="1" customFormat="1" ht="22.5" customHeight="1">
      <c r="B194" s="34"/>
      <c r="C194" s="35"/>
      <c r="D194" s="35"/>
      <c r="E194" s="35"/>
      <c r="F194" s="269" t="s">
        <v>359</v>
      </c>
      <c r="G194" s="270"/>
      <c r="H194" s="270"/>
      <c r="I194" s="270"/>
      <c r="J194" s="35"/>
      <c r="K194" s="35"/>
      <c r="L194" s="35"/>
      <c r="M194" s="35"/>
      <c r="N194" s="35"/>
      <c r="O194" s="35"/>
      <c r="P194" s="35"/>
      <c r="Q194" s="35"/>
      <c r="R194" s="36"/>
      <c r="T194" s="144"/>
      <c r="U194" s="35"/>
      <c r="V194" s="35"/>
      <c r="W194" s="35"/>
      <c r="X194" s="35"/>
      <c r="Y194" s="35"/>
      <c r="Z194" s="35"/>
      <c r="AA194" s="35"/>
      <c r="AB194" s="35"/>
      <c r="AC194" s="35"/>
      <c r="AD194" s="77"/>
      <c r="AT194" s="17" t="s">
        <v>189</v>
      </c>
      <c r="AU194" s="17" t="s">
        <v>125</v>
      </c>
    </row>
    <row r="195" spans="2:65" s="1" customFormat="1" ht="22.5" customHeight="1">
      <c r="B195" s="34"/>
      <c r="C195" s="171" t="s">
        <v>360</v>
      </c>
      <c r="D195" s="171" t="s">
        <v>177</v>
      </c>
      <c r="E195" s="172" t="s">
        <v>361</v>
      </c>
      <c r="F195" s="262" t="s">
        <v>362</v>
      </c>
      <c r="G195" s="262"/>
      <c r="H195" s="262"/>
      <c r="I195" s="262"/>
      <c r="J195" s="173" t="s">
        <v>230</v>
      </c>
      <c r="K195" s="174">
        <v>1</v>
      </c>
      <c r="L195" s="175">
        <v>0</v>
      </c>
      <c r="M195" s="264">
        <v>0</v>
      </c>
      <c r="N195" s="265"/>
      <c r="O195" s="265"/>
      <c r="P195" s="263">
        <f>ROUND(V195*K195,2)</f>
        <v>0</v>
      </c>
      <c r="Q195" s="263"/>
      <c r="R195" s="36"/>
      <c r="T195" s="176" t="s">
        <v>24</v>
      </c>
      <c r="U195" s="43" t="s">
        <v>52</v>
      </c>
      <c r="V195" s="123">
        <f>L195+M195</f>
        <v>0</v>
      </c>
      <c r="W195" s="123">
        <f>ROUND(L195*K195,2)</f>
        <v>0</v>
      </c>
      <c r="X195" s="123">
        <f>ROUND(M195*K195,2)</f>
        <v>0</v>
      </c>
      <c r="Y195" s="35"/>
      <c r="Z195" s="177">
        <f>Y195*K195</f>
        <v>0</v>
      </c>
      <c r="AA195" s="177">
        <v>0</v>
      </c>
      <c r="AB195" s="177">
        <f>AA195*K195</f>
        <v>0</v>
      </c>
      <c r="AC195" s="177">
        <v>0</v>
      </c>
      <c r="AD195" s="178">
        <f>AC195*K195</f>
        <v>0</v>
      </c>
      <c r="AR195" s="17" t="s">
        <v>349</v>
      </c>
      <c r="AT195" s="17" t="s">
        <v>177</v>
      </c>
      <c r="AU195" s="17" t="s">
        <v>125</v>
      </c>
      <c r="AY195" s="17" t="s">
        <v>176</v>
      </c>
      <c r="BE195" s="110">
        <f>IF(U195="základní",P195,0)</f>
        <v>0</v>
      </c>
      <c r="BF195" s="110">
        <f>IF(U195="snížená",P195,0)</f>
        <v>0</v>
      </c>
      <c r="BG195" s="110">
        <f>IF(U195="zákl. přenesená",P195,0)</f>
        <v>0</v>
      </c>
      <c r="BH195" s="110">
        <f>IF(U195="sníž. přenesená",P195,0)</f>
        <v>0</v>
      </c>
      <c r="BI195" s="110">
        <f>IF(U195="nulová",P195,0)</f>
        <v>0</v>
      </c>
      <c r="BJ195" s="17" t="s">
        <v>26</v>
      </c>
      <c r="BK195" s="110">
        <f>ROUND(V195*K195,2)</f>
        <v>0</v>
      </c>
      <c r="BL195" s="17" t="s">
        <v>349</v>
      </c>
      <c r="BM195" s="17" t="s">
        <v>363</v>
      </c>
    </row>
    <row r="196" spans="2:65" s="9" customFormat="1" ht="29.85" customHeight="1">
      <c r="B196" s="159"/>
      <c r="C196" s="160"/>
      <c r="D196" s="170" t="s">
        <v>147</v>
      </c>
      <c r="E196" s="170"/>
      <c r="F196" s="170"/>
      <c r="G196" s="170"/>
      <c r="H196" s="170"/>
      <c r="I196" s="170"/>
      <c r="J196" s="170"/>
      <c r="K196" s="170"/>
      <c r="L196" s="170"/>
      <c r="M196" s="278">
        <f>BK196</f>
        <v>0</v>
      </c>
      <c r="N196" s="279"/>
      <c r="O196" s="279"/>
      <c r="P196" s="279"/>
      <c r="Q196" s="279"/>
      <c r="R196" s="162"/>
      <c r="T196" s="163"/>
      <c r="U196" s="160"/>
      <c r="V196" s="160"/>
      <c r="W196" s="164">
        <f>SUM(W197:W200)</f>
        <v>0</v>
      </c>
      <c r="X196" s="164">
        <f>SUM(X197:X200)</f>
        <v>0</v>
      </c>
      <c r="Y196" s="160"/>
      <c r="Z196" s="165">
        <f>SUM(Z197:Z200)</f>
        <v>0</v>
      </c>
      <c r="AA196" s="160"/>
      <c r="AB196" s="165">
        <f>SUM(AB197:AB200)</f>
        <v>1.75E-3</v>
      </c>
      <c r="AC196" s="160"/>
      <c r="AD196" s="166">
        <f>SUM(AD197:AD200)</f>
        <v>0</v>
      </c>
      <c r="AR196" s="167" t="s">
        <v>198</v>
      </c>
      <c r="AT196" s="168" t="s">
        <v>88</v>
      </c>
      <c r="AU196" s="168" t="s">
        <v>26</v>
      </c>
      <c r="AY196" s="167" t="s">
        <v>176</v>
      </c>
      <c r="BK196" s="169">
        <f>SUM(BK197:BK200)</f>
        <v>0</v>
      </c>
    </row>
    <row r="197" spans="2:65" s="1" customFormat="1" ht="22.5" customHeight="1">
      <c r="B197" s="34"/>
      <c r="C197" s="179" t="s">
        <v>364</v>
      </c>
      <c r="D197" s="179" t="s">
        <v>183</v>
      </c>
      <c r="E197" s="180" t="s">
        <v>365</v>
      </c>
      <c r="F197" s="266" t="s">
        <v>366</v>
      </c>
      <c r="G197" s="266"/>
      <c r="H197" s="266"/>
      <c r="I197" s="266"/>
      <c r="J197" s="181" t="s">
        <v>230</v>
      </c>
      <c r="K197" s="182">
        <v>25</v>
      </c>
      <c r="L197" s="183">
        <v>0</v>
      </c>
      <c r="M197" s="267"/>
      <c r="N197" s="267"/>
      <c r="O197" s="268"/>
      <c r="P197" s="263">
        <f>ROUND(V197*K197,2)</f>
        <v>0</v>
      </c>
      <c r="Q197" s="263"/>
      <c r="R197" s="36"/>
      <c r="T197" s="176" t="s">
        <v>24</v>
      </c>
      <c r="U197" s="43" t="s">
        <v>52</v>
      </c>
      <c r="V197" s="123">
        <f>L197+M197</f>
        <v>0</v>
      </c>
      <c r="W197" s="123">
        <f>ROUND(L197*K197,2)</f>
        <v>0</v>
      </c>
      <c r="X197" s="123">
        <f>ROUND(M197*K197,2)</f>
        <v>0</v>
      </c>
      <c r="Y197" s="35"/>
      <c r="Z197" s="177">
        <f>Y197*K197</f>
        <v>0</v>
      </c>
      <c r="AA197" s="177">
        <v>4.0000000000000003E-5</v>
      </c>
      <c r="AB197" s="177">
        <f>AA197*K197</f>
        <v>1E-3</v>
      </c>
      <c r="AC197" s="177">
        <v>0</v>
      </c>
      <c r="AD197" s="178">
        <f>AC197*K197</f>
        <v>0</v>
      </c>
      <c r="AR197" s="17" t="s">
        <v>349</v>
      </c>
      <c r="AT197" s="17" t="s">
        <v>183</v>
      </c>
      <c r="AU197" s="17" t="s">
        <v>125</v>
      </c>
      <c r="AY197" s="17" t="s">
        <v>176</v>
      </c>
      <c r="BE197" s="110">
        <f>IF(U197="základní",P197,0)</f>
        <v>0</v>
      </c>
      <c r="BF197" s="110">
        <f>IF(U197="snížená",P197,0)</f>
        <v>0</v>
      </c>
      <c r="BG197" s="110">
        <f>IF(U197="zákl. přenesená",P197,0)</f>
        <v>0</v>
      </c>
      <c r="BH197" s="110">
        <f>IF(U197="sníž. přenesená",P197,0)</f>
        <v>0</v>
      </c>
      <c r="BI197" s="110">
        <f>IF(U197="nulová",P197,0)</f>
        <v>0</v>
      </c>
      <c r="BJ197" s="17" t="s">
        <v>26</v>
      </c>
      <c r="BK197" s="110">
        <f>ROUND(V197*K197,2)</f>
        <v>0</v>
      </c>
      <c r="BL197" s="17" t="s">
        <v>349</v>
      </c>
      <c r="BM197" s="17" t="s">
        <v>367</v>
      </c>
    </row>
    <row r="198" spans="2:65" s="1" customFormat="1" ht="42" customHeight="1">
      <c r="B198" s="34"/>
      <c r="C198" s="35"/>
      <c r="D198" s="35"/>
      <c r="E198" s="35"/>
      <c r="F198" s="269" t="s">
        <v>368</v>
      </c>
      <c r="G198" s="270"/>
      <c r="H198" s="270"/>
      <c r="I198" s="270"/>
      <c r="J198" s="35"/>
      <c r="K198" s="35"/>
      <c r="L198" s="35"/>
      <c r="M198" s="35"/>
      <c r="N198" s="35"/>
      <c r="O198" s="35"/>
      <c r="P198" s="35"/>
      <c r="Q198" s="35"/>
      <c r="R198" s="36"/>
      <c r="T198" s="144"/>
      <c r="U198" s="35"/>
      <c r="V198" s="35"/>
      <c r="W198" s="35"/>
      <c r="X198" s="35"/>
      <c r="Y198" s="35"/>
      <c r="Z198" s="35"/>
      <c r="AA198" s="35"/>
      <c r="AB198" s="35"/>
      <c r="AC198" s="35"/>
      <c r="AD198" s="77"/>
      <c r="AT198" s="17" t="s">
        <v>189</v>
      </c>
      <c r="AU198" s="17" t="s">
        <v>125</v>
      </c>
    </row>
    <row r="199" spans="2:65" s="1" customFormat="1" ht="22.5" customHeight="1">
      <c r="B199" s="34"/>
      <c r="C199" s="179" t="s">
        <v>369</v>
      </c>
      <c r="D199" s="179" t="s">
        <v>183</v>
      </c>
      <c r="E199" s="180" t="s">
        <v>370</v>
      </c>
      <c r="F199" s="266" t="s">
        <v>371</v>
      </c>
      <c r="G199" s="266"/>
      <c r="H199" s="266"/>
      <c r="I199" s="266"/>
      <c r="J199" s="181" t="s">
        <v>230</v>
      </c>
      <c r="K199" s="182">
        <v>25</v>
      </c>
      <c r="L199" s="183">
        <v>0</v>
      </c>
      <c r="M199" s="267"/>
      <c r="N199" s="267"/>
      <c r="O199" s="268"/>
      <c r="P199" s="263">
        <f>ROUND(V199*K199,2)</f>
        <v>0</v>
      </c>
      <c r="Q199" s="263"/>
      <c r="R199" s="36"/>
      <c r="T199" s="176" t="s">
        <v>24</v>
      </c>
      <c r="U199" s="43" t="s">
        <v>52</v>
      </c>
      <c r="V199" s="123">
        <f>L199+M199</f>
        <v>0</v>
      </c>
      <c r="W199" s="123">
        <f>ROUND(L199*K199,2)</f>
        <v>0</v>
      </c>
      <c r="X199" s="123">
        <f>ROUND(M199*K199,2)</f>
        <v>0</v>
      </c>
      <c r="Y199" s="35"/>
      <c r="Z199" s="177">
        <f>Y199*K199</f>
        <v>0</v>
      </c>
      <c r="AA199" s="177">
        <v>3.0000000000000001E-5</v>
      </c>
      <c r="AB199" s="177">
        <f>AA199*K199</f>
        <v>7.5000000000000002E-4</v>
      </c>
      <c r="AC199" s="177">
        <v>0</v>
      </c>
      <c r="AD199" s="178">
        <f>AC199*K199</f>
        <v>0</v>
      </c>
      <c r="AR199" s="17" t="s">
        <v>349</v>
      </c>
      <c r="AT199" s="17" t="s">
        <v>183</v>
      </c>
      <c r="AU199" s="17" t="s">
        <v>125</v>
      </c>
      <c r="AY199" s="17" t="s">
        <v>176</v>
      </c>
      <c r="BE199" s="110">
        <f>IF(U199="základní",P199,0)</f>
        <v>0</v>
      </c>
      <c r="BF199" s="110">
        <f>IF(U199="snížená",P199,0)</f>
        <v>0</v>
      </c>
      <c r="BG199" s="110">
        <f>IF(U199="zákl. přenesená",P199,0)</f>
        <v>0</v>
      </c>
      <c r="BH199" s="110">
        <f>IF(U199="sníž. přenesená",P199,0)</f>
        <v>0</v>
      </c>
      <c r="BI199" s="110">
        <f>IF(U199="nulová",P199,0)</f>
        <v>0</v>
      </c>
      <c r="BJ199" s="17" t="s">
        <v>26</v>
      </c>
      <c r="BK199" s="110">
        <f>ROUND(V199*K199,2)</f>
        <v>0</v>
      </c>
      <c r="BL199" s="17" t="s">
        <v>349</v>
      </c>
      <c r="BM199" s="17" t="s">
        <v>372</v>
      </c>
    </row>
    <row r="200" spans="2:65" s="1" customFormat="1" ht="42" customHeight="1">
      <c r="B200" s="34"/>
      <c r="C200" s="35"/>
      <c r="D200" s="35"/>
      <c r="E200" s="35"/>
      <c r="F200" s="269" t="s">
        <v>373</v>
      </c>
      <c r="G200" s="270"/>
      <c r="H200" s="270"/>
      <c r="I200" s="270"/>
      <c r="J200" s="35"/>
      <c r="K200" s="35"/>
      <c r="L200" s="35"/>
      <c r="M200" s="35"/>
      <c r="N200" s="35"/>
      <c r="O200" s="35"/>
      <c r="P200" s="35"/>
      <c r="Q200" s="35"/>
      <c r="R200" s="36"/>
      <c r="T200" s="144"/>
      <c r="U200" s="35"/>
      <c r="V200" s="35"/>
      <c r="W200" s="35"/>
      <c r="X200" s="35"/>
      <c r="Y200" s="35"/>
      <c r="Z200" s="35"/>
      <c r="AA200" s="35"/>
      <c r="AB200" s="35"/>
      <c r="AC200" s="35"/>
      <c r="AD200" s="77"/>
      <c r="AT200" s="17" t="s">
        <v>189</v>
      </c>
      <c r="AU200" s="17" t="s">
        <v>125</v>
      </c>
    </row>
    <row r="201" spans="2:65" s="1" customFormat="1" ht="49.9" customHeight="1">
      <c r="B201" s="34"/>
      <c r="C201" s="35"/>
      <c r="D201" s="161" t="s">
        <v>374</v>
      </c>
      <c r="E201" s="35"/>
      <c r="F201" s="35"/>
      <c r="G201" s="35"/>
      <c r="H201" s="35"/>
      <c r="I201" s="35"/>
      <c r="J201" s="35"/>
      <c r="K201" s="35"/>
      <c r="L201" s="35"/>
      <c r="M201" s="282">
        <f>BK201</f>
        <v>0</v>
      </c>
      <c r="N201" s="283"/>
      <c r="O201" s="283"/>
      <c r="P201" s="283"/>
      <c r="Q201" s="283"/>
      <c r="R201" s="36"/>
      <c r="T201" s="144"/>
      <c r="U201" s="35"/>
      <c r="V201" s="35"/>
      <c r="W201" s="164">
        <f>SUM(W202:W206)</f>
        <v>0</v>
      </c>
      <c r="X201" s="164">
        <f>SUM(X202:X206)</f>
        <v>0</v>
      </c>
      <c r="Y201" s="35"/>
      <c r="Z201" s="35"/>
      <c r="AA201" s="35"/>
      <c r="AB201" s="35"/>
      <c r="AC201" s="35"/>
      <c r="AD201" s="77"/>
      <c r="AT201" s="17" t="s">
        <v>88</v>
      </c>
      <c r="AU201" s="17" t="s">
        <v>89</v>
      </c>
      <c r="AY201" s="17" t="s">
        <v>375</v>
      </c>
      <c r="BK201" s="110">
        <f>SUM(BK202:BK206)</f>
        <v>0</v>
      </c>
    </row>
    <row r="202" spans="2:65" s="1" customFormat="1" ht="22.35" customHeight="1">
      <c r="B202" s="34"/>
      <c r="C202" s="184" t="s">
        <v>24</v>
      </c>
      <c r="D202" s="184" t="s">
        <v>177</v>
      </c>
      <c r="E202" s="185" t="s">
        <v>24</v>
      </c>
      <c r="F202" s="271" t="s">
        <v>24</v>
      </c>
      <c r="G202" s="271"/>
      <c r="H202" s="271"/>
      <c r="I202" s="271"/>
      <c r="J202" s="186" t="s">
        <v>24</v>
      </c>
      <c r="K202" s="187"/>
      <c r="L202" s="187"/>
      <c r="M202" s="272"/>
      <c r="N202" s="273"/>
      <c r="O202" s="273"/>
      <c r="P202" s="263">
        <f>BK202</f>
        <v>0</v>
      </c>
      <c r="Q202" s="263"/>
      <c r="R202" s="36"/>
      <c r="T202" s="176" t="s">
        <v>24</v>
      </c>
      <c r="U202" s="188" t="s">
        <v>52</v>
      </c>
      <c r="V202" s="123">
        <f>L202+M202</f>
        <v>0</v>
      </c>
      <c r="W202" s="189">
        <f>L202*K202</f>
        <v>0</v>
      </c>
      <c r="X202" s="189">
        <f>M202*K202</f>
        <v>0</v>
      </c>
      <c r="Y202" s="35"/>
      <c r="Z202" s="35"/>
      <c r="AA202" s="35"/>
      <c r="AB202" s="35"/>
      <c r="AC202" s="35"/>
      <c r="AD202" s="77"/>
      <c r="AT202" s="17" t="s">
        <v>375</v>
      </c>
      <c r="AU202" s="17" t="s">
        <v>26</v>
      </c>
      <c r="AY202" s="17" t="s">
        <v>375</v>
      </c>
      <c r="BE202" s="110">
        <f>IF(U202="základní",P202,0)</f>
        <v>0</v>
      </c>
      <c r="BF202" s="110">
        <f>IF(U202="snížená",P202,0)</f>
        <v>0</v>
      </c>
      <c r="BG202" s="110">
        <f>IF(U202="zákl. přenesená",P202,0)</f>
        <v>0</v>
      </c>
      <c r="BH202" s="110">
        <f>IF(U202="sníž. přenesená",P202,0)</f>
        <v>0</v>
      </c>
      <c r="BI202" s="110">
        <f>IF(U202="nulová",P202,0)</f>
        <v>0</v>
      </c>
      <c r="BJ202" s="17" t="s">
        <v>26</v>
      </c>
      <c r="BK202" s="110">
        <f>V202*K202</f>
        <v>0</v>
      </c>
    </row>
    <row r="203" spans="2:65" s="1" customFormat="1" ht="22.35" customHeight="1">
      <c r="B203" s="34"/>
      <c r="C203" s="184" t="s">
        <v>24</v>
      </c>
      <c r="D203" s="184" t="s">
        <v>177</v>
      </c>
      <c r="E203" s="185" t="s">
        <v>24</v>
      </c>
      <c r="F203" s="271" t="s">
        <v>24</v>
      </c>
      <c r="G203" s="271"/>
      <c r="H203" s="271"/>
      <c r="I203" s="271"/>
      <c r="J203" s="186" t="s">
        <v>24</v>
      </c>
      <c r="K203" s="187"/>
      <c r="L203" s="187"/>
      <c r="M203" s="272"/>
      <c r="N203" s="273"/>
      <c r="O203" s="273"/>
      <c r="P203" s="263">
        <f>BK203</f>
        <v>0</v>
      </c>
      <c r="Q203" s="263"/>
      <c r="R203" s="36"/>
      <c r="T203" s="176" t="s">
        <v>24</v>
      </c>
      <c r="U203" s="188" t="s">
        <v>52</v>
      </c>
      <c r="V203" s="123">
        <f>L203+M203</f>
        <v>0</v>
      </c>
      <c r="W203" s="189">
        <f>L203*K203</f>
        <v>0</v>
      </c>
      <c r="X203" s="189">
        <f>M203*K203</f>
        <v>0</v>
      </c>
      <c r="Y203" s="35"/>
      <c r="Z203" s="35"/>
      <c r="AA203" s="35"/>
      <c r="AB203" s="35"/>
      <c r="AC203" s="35"/>
      <c r="AD203" s="77"/>
      <c r="AT203" s="17" t="s">
        <v>375</v>
      </c>
      <c r="AU203" s="17" t="s">
        <v>26</v>
      </c>
      <c r="AY203" s="17" t="s">
        <v>375</v>
      </c>
      <c r="BE203" s="110">
        <f>IF(U203="základní",P203,0)</f>
        <v>0</v>
      </c>
      <c r="BF203" s="110">
        <f>IF(U203="snížená",P203,0)</f>
        <v>0</v>
      </c>
      <c r="BG203" s="110">
        <f>IF(U203="zákl. přenesená",P203,0)</f>
        <v>0</v>
      </c>
      <c r="BH203" s="110">
        <f>IF(U203="sníž. přenesená",P203,0)</f>
        <v>0</v>
      </c>
      <c r="BI203" s="110">
        <f>IF(U203="nulová",P203,0)</f>
        <v>0</v>
      </c>
      <c r="BJ203" s="17" t="s">
        <v>26</v>
      </c>
      <c r="BK203" s="110">
        <f>V203*K203</f>
        <v>0</v>
      </c>
    </row>
    <row r="204" spans="2:65" s="1" customFormat="1" ht="22.35" customHeight="1">
      <c r="B204" s="34"/>
      <c r="C204" s="184" t="s">
        <v>24</v>
      </c>
      <c r="D204" s="184" t="s">
        <v>177</v>
      </c>
      <c r="E204" s="185" t="s">
        <v>24</v>
      </c>
      <c r="F204" s="271" t="s">
        <v>24</v>
      </c>
      <c r="G204" s="271"/>
      <c r="H204" s="271"/>
      <c r="I204" s="271"/>
      <c r="J204" s="186" t="s">
        <v>24</v>
      </c>
      <c r="K204" s="187"/>
      <c r="L204" s="187"/>
      <c r="M204" s="272"/>
      <c r="N204" s="273"/>
      <c r="O204" s="273"/>
      <c r="P204" s="263">
        <f>BK204</f>
        <v>0</v>
      </c>
      <c r="Q204" s="263"/>
      <c r="R204" s="36"/>
      <c r="T204" s="176" t="s">
        <v>24</v>
      </c>
      <c r="U204" s="188" t="s">
        <v>52</v>
      </c>
      <c r="V204" s="123">
        <f>L204+M204</f>
        <v>0</v>
      </c>
      <c r="W204" s="189">
        <f>L204*K204</f>
        <v>0</v>
      </c>
      <c r="X204" s="189">
        <f>M204*K204</f>
        <v>0</v>
      </c>
      <c r="Y204" s="35"/>
      <c r="Z204" s="35"/>
      <c r="AA204" s="35"/>
      <c r="AB204" s="35"/>
      <c r="AC204" s="35"/>
      <c r="AD204" s="77"/>
      <c r="AT204" s="17" t="s">
        <v>375</v>
      </c>
      <c r="AU204" s="17" t="s">
        <v>26</v>
      </c>
      <c r="AY204" s="17" t="s">
        <v>375</v>
      </c>
      <c r="BE204" s="110">
        <f>IF(U204="základní",P204,0)</f>
        <v>0</v>
      </c>
      <c r="BF204" s="110">
        <f>IF(U204="snížená",P204,0)</f>
        <v>0</v>
      </c>
      <c r="BG204" s="110">
        <f>IF(U204="zákl. přenesená",P204,0)</f>
        <v>0</v>
      </c>
      <c r="BH204" s="110">
        <f>IF(U204="sníž. přenesená",P204,0)</f>
        <v>0</v>
      </c>
      <c r="BI204" s="110">
        <f>IF(U204="nulová",P204,0)</f>
        <v>0</v>
      </c>
      <c r="BJ204" s="17" t="s">
        <v>26</v>
      </c>
      <c r="BK204" s="110">
        <f>V204*K204</f>
        <v>0</v>
      </c>
    </row>
    <row r="205" spans="2:65" s="1" customFormat="1" ht="22.35" customHeight="1">
      <c r="B205" s="34"/>
      <c r="C205" s="184" t="s">
        <v>24</v>
      </c>
      <c r="D205" s="184" t="s">
        <v>177</v>
      </c>
      <c r="E205" s="185" t="s">
        <v>24</v>
      </c>
      <c r="F205" s="271" t="s">
        <v>24</v>
      </c>
      <c r="G205" s="271"/>
      <c r="H205" s="271"/>
      <c r="I205" s="271"/>
      <c r="J205" s="186" t="s">
        <v>24</v>
      </c>
      <c r="K205" s="187"/>
      <c r="L205" s="187"/>
      <c r="M205" s="272"/>
      <c r="N205" s="273"/>
      <c r="O205" s="273"/>
      <c r="P205" s="263">
        <f>BK205</f>
        <v>0</v>
      </c>
      <c r="Q205" s="263"/>
      <c r="R205" s="36"/>
      <c r="T205" s="176" t="s">
        <v>24</v>
      </c>
      <c r="U205" s="188" t="s">
        <v>52</v>
      </c>
      <c r="V205" s="123">
        <f>L205+M205</f>
        <v>0</v>
      </c>
      <c r="W205" s="189">
        <f>L205*K205</f>
        <v>0</v>
      </c>
      <c r="X205" s="189">
        <f>M205*K205</f>
        <v>0</v>
      </c>
      <c r="Y205" s="35"/>
      <c r="Z205" s="35"/>
      <c r="AA205" s="35"/>
      <c r="AB205" s="35"/>
      <c r="AC205" s="35"/>
      <c r="AD205" s="77"/>
      <c r="AT205" s="17" t="s">
        <v>375</v>
      </c>
      <c r="AU205" s="17" t="s">
        <v>26</v>
      </c>
      <c r="AY205" s="17" t="s">
        <v>375</v>
      </c>
      <c r="BE205" s="110">
        <f>IF(U205="základní",P205,0)</f>
        <v>0</v>
      </c>
      <c r="BF205" s="110">
        <f>IF(U205="snížená",P205,0)</f>
        <v>0</v>
      </c>
      <c r="BG205" s="110">
        <f>IF(U205="zákl. přenesená",P205,0)</f>
        <v>0</v>
      </c>
      <c r="BH205" s="110">
        <f>IF(U205="sníž. přenesená",P205,0)</f>
        <v>0</v>
      </c>
      <c r="BI205" s="110">
        <f>IF(U205="nulová",P205,0)</f>
        <v>0</v>
      </c>
      <c r="BJ205" s="17" t="s">
        <v>26</v>
      </c>
      <c r="BK205" s="110">
        <f>V205*K205</f>
        <v>0</v>
      </c>
    </row>
    <row r="206" spans="2:65" s="1" customFormat="1" ht="22.35" customHeight="1">
      <c r="B206" s="34"/>
      <c r="C206" s="184" t="s">
        <v>24</v>
      </c>
      <c r="D206" s="184" t="s">
        <v>177</v>
      </c>
      <c r="E206" s="185" t="s">
        <v>24</v>
      </c>
      <c r="F206" s="271" t="s">
        <v>24</v>
      </c>
      <c r="G206" s="271"/>
      <c r="H206" s="271"/>
      <c r="I206" s="271"/>
      <c r="J206" s="186" t="s">
        <v>24</v>
      </c>
      <c r="K206" s="187"/>
      <c r="L206" s="187"/>
      <c r="M206" s="272"/>
      <c r="N206" s="273"/>
      <c r="O206" s="273"/>
      <c r="P206" s="263">
        <f>BK206</f>
        <v>0</v>
      </c>
      <c r="Q206" s="263"/>
      <c r="R206" s="36"/>
      <c r="T206" s="176" t="s">
        <v>24</v>
      </c>
      <c r="U206" s="188" t="s">
        <v>52</v>
      </c>
      <c r="V206" s="190">
        <f>L206+M206</f>
        <v>0</v>
      </c>
      <c r="W206" s="191">
        <f>L206*K206</f>
        <v>0</v>
      </c>
      <c r="X206" s="191">
        <f>M206*K206</f>
        <v>0</v>
      </c>
      <c r="Y206" s="55"/>
      <c r="Z206" s="55"/>
      <c r="AA206" s="55"/>
      <c r="AB206" s="55"/>
      <c r="AC206" s="55"/>
      <c r="AD206" s="57"/>
      <c r="AT206" s="17" t="s">
        <v>375</v>
      </c>
      <c r="AU206" s="17" t="s">
        <v>26</v>
      </c>
      <c r="AY206" s="17" t="s">
        <v>375</v>
      </c>
      <c r="BE206" s="110">
        <f>IF(U206="základní",P206,0)</f>
        <v>0</v>
      </c>
      <c r="BF206" s="110">
        <f>IF(U206="snížená",P206,0)</f>
        <v>0</v>
      </c>
      <c r="BG206" s="110">
        <f>IF(U206="zákl. přenesená",P206,0)</f>
        <v>0</v>
      </c>
      <c r="BH206" s="110">
        <f>IF(U206="sníž. přenesená",P206,0)</f>
        <v>0</v>
      </c>
      <c r="BI206" s="110">
        <f>IF(U206="nulová",P206,0)</f>
        <v>0</v>
      </c>
      <c r="BJ206" s="17" t="s">
        <v>26</v>
      </c>
      <c r="BK206" s="110">
        <f>V206*K206</f>
        <v>0</v>
      </c>
    </row>
    <row r="207" spans="2:65" s="1" customFormat="1" ht="6.95" customHeight="1">
      <c r="B207" s="58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60"/>
    </row>
  </sheetData>
  <sheetProtection algorithmName="SHA-512" hashValue="c5EimrLx+h0DZkq6qfUeZcPl4QUTtgIOl9PR0sWQNl7gY4WAObx5Mwd9TvDKt/E6pzED1FRB41hW8mIQiXhNNA==" saltValue="uuFz2OvTWQevQDgjORnQnA==" spinCount="100000" sheet="1" objects="1" scenarios="1" formatCells="0" formatColumns="0" formatRows="0" sort="0" autoFilter="0"/>
  <mergeCells count="278">
    <mergeCell ref="H1:K1"/>
    <mergeCell ref="S2:AF2"/>
    <mergeCell ref="F206:I206"/>
    <mergeCell ref="P206:Q206"/>
    <mergeCell ref="M206:O206"/>
    <mergeCell ref="M126:Q126"/>
    <mergeCell ref="M127:Q127"/>
    <mergeCell ref="M128:Q128"/>
    <mergeCell ref="M138:Q138"/>
    <mergeCell ref="M144:Q144"/>
    <mergeCell ref="M147:Q147"/>
    <mergeCell ref="M148:Q148"/>
    <mergeCell ref="M188:Q188"/>
    <mergeCell ref="M189:Q189"/>
    <mergeCell ref="M192:Q192"/>
    <mergeCell ref="M196:Q196"/>
    <mergeCell ref="M201:Q201"/>
    <mergeCell ref="F203:I203"/>
    <mergeCell ref="P203:Q203"/>
    <mergeCell ref="M203:O203"/>
    <mergeCell ref="F204:I204"/>
    <mergeCell ref="P204:Q204"/>
    <mergeCell ref="M204:O204"/>
    <mergeCell ref="F205:I205"/>
    <mergeCell ref="P205:Q205"/>
    <mergeCell ref="M205:O205"/>
    <mergeCell ref="F197:I197"/>
    <mergeCell ref="P197:Q197"/>
    <mergeCell ref="M197:O197"/>
    <mergeCell ref="F198:I198"/>
    <mergeCell ref="F199:I199"/>
    <mergeCell ref="P199:Q199"/>
    <mergeCell ref="M199:O199"/>
    <mergeCell ref="F200:I200"/>
    <mergeCell ref="F202:I202"/>
    <mergeCell ref="P202:Q202"/>
    <mergeCell ref="M202:O202"/>
    <mergeCell ref="F191:I191"/>
    <mergeCell ref="P191:Q191"/>
    <mergeCell ref="M191:O191"/>
    <mergeCell ref="F193:I193"/>
    <mergeCell ref="P193:Q193"/>
    <mergeCell ref="M193:O193"/>
    <mergeCell ref="F194:I194"/>
    <mergeCell ref="F195:I195"/>
    <mergeCell ref="P195:Q195"/>
    <mergeCell ref="M195:O195"/>
    <mergeCell ref="F185:I185"/>
    <mergeCell ref="F186:I186"/>
    <mergeCell ref="P186:Q186"/>
    <mergeCell ref="M186:O186"/>
    <mergeCell ref="F187:I187"/>
    <mergeCell ref="P187:Q187"/>
    <mergeCell ref="M187:O187"/>
    <mergeCell ref="F190:I190"/>
    <mergeCell ref="P190:Q190"/>
    <mergeCell ref="M190:O190"/>
    <mergeCell ref="F181:I181"/>
    <mergeCell ref="F182:I182"/>
    <mergeCell ref="P182:Q182"/>
    <mergeCell ref="M182:O182"/>
    <mergeCell ref="F183:I183"/>
    <mergeCell ref="P183:Q183"/>
    <mergeCell ref="M183:O183"/>
    <mergeCell ref="F184:I184"/>
    <mergeCell ref="P184:Q184"/>
    <mergeCell ref="M184:O184"/>
    <mergeCell ref="F176:I176"/>
    <mergeCell ref="P176:Q176"/>
    <mergeCell ref="M176:O176"/>
    <mergeCell ref="F177:I177"/>
    <mergeCell ref="F178:I178"/>
    <mergeCell ref="P178:Q178"/>
    <mergeCell ref="M178:O178"/>
    <mergeCell ref="F179:I179"/>
    <mergeCell ref="F180:I180"/>
    <mergeCell ref="P180:Q180"/>
    <mergeCell ref="M180:O180"/>
    <mergeCell ref="F171:I171"/>
    <mergeCell ref="F172:I172"/>
    <mergeCell ref="P172:Q172"/>
    <mergeCell ref="M172:O172"/>
    <mergeCell ref="F173:I173"/>
    <mergeCell ref="F174:I174"/>
    <mergeCell ref="P174:Q174"/>
    <mergeCell ref="M174:O174"/>
    <mergeCell ref="F175:I175"/>
    <mergeCell ref="F166:I166"/>
    <mergeCell ref="P166:Q166"/>
    <mergeCell ref="M166:O166"/>
    <mergeCell ref="F167:I167"/>
    <mergeCell ref="F168:I168"/>
    <mergeCell ref="P168:Q168"/>
    <mergeCell ref="M168:O168"/>
    <mergeCell ref="F169:I169"/>
    <mergeCell ref="F170:I170"/>
    <mergeCell ref="P170:Q170"/>
    <mergeCell ref="M170:O170"/>
    <mergeCell ref="F161:I161"/>
    <mergeCell ref="F162:I162"/>
    <mergeCell ref="P162:Q162"/>
    <mergeCell ref="M162:O162"/>
    <mergeCell ref="F163:I163"/>
    <mergeCell ref="F164:I164"/>
    <mergeCell ref="P164:Q164"/>
    <mergeCell ref="M164:O164"/>
    <mergeCell ref="F165:I165"/>
    <mergeCell ref="F156:I156"/>
    <mergeCell ref="F157:I157"/>
    <mergeCell ref="P157:Q157"/>
    <mergeCell ref="M157:O157"/>
    <mergeCell ref="F158:I158"/>
    <mergeCell ref="F159:I159"/>
    <mergeCell ref="P159:Q159"/>
    <mergeCell ref="M159:O159"/>
    <mergeCell ref="F160:I160"/>
    <mergeCell ref="P160:Q160"/>
    <mergeCell ref="M160:O160"/>
    <mergeCell ref="F152:I152"/>
    <mergeCell ref="P152:Q152"/>
    <mergeCell ref="M152:O152"/>
    <mergeCell ref="F153:I153"/>
    <mergeCell ref="P153:Q153"/>
    <mergeCell ref="M153:O153"/>
    <mergeCell ref="F154:I154"/>
    <mergeCell ref="F155:I155"/>
    <mergeCell ref="P155:Q155"/>
    <mergeCell ref="M155:O155"/>
    <mergeCell ref="F149:I149"/>
    <mergeCell ref="P149:Q149"/>
    <mergeCell ref="M149:O149"/>
    <mergeCell ref="F150:I150"/>
    <mergeCell ref="P150:Q150"/>
    <mergeCell ref="M150:O150"/>
    <mergeCell ref="F151:I151"/>
    <mergeCell ref="P151:Q151"/>
    <mergeCell ref="M151:O151"/>
    <mergeCell ref="F141:I141"/>
    <mergeCell ref="F142:I142"/>
    <mergeCell ref="P142:Q142"/>
    <mergeCell ref="M142:O142"/>
    <mergeCell ref="F143:I143"/>
    <mergeCell ref="F145:I145"/>
    <mergeCell ref="P145:Q145"/>
    <mergeCell ref="M145:O145"/>
    <mergeCell ref="F146:I146"/>
    <mergeCell ref="P146:Q146"/>
    <mergeCell ref="M146:O146"/>
    <mergeCell ref="F137:I137"/>
    <mergeCell ref="P137:Q137"/>
    <mergeCell ref="M137:O137"/>
    <mergeCell ref="F139:I139"/>
    <mergeCell ref="P139:Q139"/>
    <mergeCell ref="M139:O139"/>
    <mergeCell ref="F140:I140"/>
    <mergeCell ref="P140:Q140"/>
    <mergeCell ref="M140:O140"/>
    <mergeCell ref="F134:I134"/>
    <mergeCell ref="P134:Q134"/>
    <mergeCell ref="M134:O134"/>
    <mergeCell ref="F135:I135"/>
    <mergeCell ref="P135:Q135"/>
    <mergeCell ref="M135:O135"/>
    <mergeCell ref="F136:I136"/>
    <mergeCell ref="P136:Q136"/>
    <mergeCell ref="M136:O136"/>
    <mergeCell ref="F130:I130"/>
    <mergeCell ref="P130:Q130"/>
    <mergeCell ref="M130:O130"/>
    <mergeCell ref="F131:I131"/>
    <mergeCell ref="F132:I132"/>
    <mergeCell ref="P132:Q132"/>
    <mergeCell ref="M132:O132"/>
    <mergeCell ref="F133:I133"/>
    <mergeCell ref="P133:Q133"/>
    <mergeCell ref="M133:O133"/>
    <mergeCell ref="M120:P120"/>
    <mergeCell ref="M122:Q122"/>
    <mergeCell ref="M123:Q123"/>
    <mergeCell ref="F125:I125"/>
    <mergeCell ref="P125:Q125"/>
    <mergeCell ref="M125:O125"/>
    <mergeCell ref="F129:I129"/>
    <mergeCell ref="P129:Q129"/>
    <mergeCell ref="M129:O129"/>
    <mergeCell ref="D105:H105"/>
    <mergeCell ref="M105:Q105"/>
    <mergeCell ref="D106:H106"/>
    <mergeCell ref="M106:Q106"/>
    <mergeCell ref="M107:Q107"/>
    <mergeCell ref="L109:Q109"/>
    <mergeCell ref="C115:Q115"/>
    <mergeCell ref="F117:P117"/>
    <mergeCell ref="F118:P118"/>
    <mergeCell ref="H99:J99"/>
    <mergeCell ref="K99:L99"/>
    <mergeCell ref="M99:Q99"/>
    <mergeCell ref="M101:Q101"/>
    <mergeCell ref="D102:H102"/>
    <mergeCell ref="M102:Q102"/>
    <mergeCell ref="D103:H103"/>
    <mergeCell ref="M103:Q103"/>
    <mergeCell ref="D104:H104"/>
    <mergeCell ref="M104:Q104"/>
    <mergeCell ref="H96:J96"/>
    <mergeCell ref="K96:L96"/>
    <mergeCell ref="M96:Q96"/>
    <mergeCell ref="H97:J97"/>
    <mergeCell ref="K97:L97"/>
    <mergeCell ref="M97:Q97"/>
    <mergeCell ref="H98:J98"/>
    <mergeCell ref="K98:L98"/>
    <mergeCell ref="M98:Q98"/>
    <mergeCell ref="H93:J93"/>
    <mergeCell ref="K93:L93"/>
    <mergeCell ref="M93:Q93"/>
    <mergeCell ref="H94:J94"/>
    <mergeCell ref="K94:L94"/>
    <mergeCell ref="M94:Q94"/>
    <mergeCell ref="H95:J95"/>
    <mergeCell ref="K95:L95"/>
    <mergeCell ref="M95:Q95"/>
    <mergeCell ref="H90:J90"/>
    <mergeCell ref="K90:L90"/>
    <mergeCell ref="M90:Q90"/>
    <mergeCell ref="H91:J91"/>
    <mergeCell ref="K91:L91"/>
    <mergeCell ref="M91:Q91"/>
    <mergeCell ref="H92:J92"/>
    <mergeCell ref="K92:L92"/>
    <mergeCell ref="M92:Q92"/>
    <mergeCell ref="C86:G86"/>
    <mergeCell ref="H86:J86"/>
    <mergeCell ref="K86:L86"/>
    <mergeCell ref="M86:Q86"/>
    <mergeCell ref="H88:J88"/>
    <mergeCell ref="K88:L88"/>
    <mergeCell ref="M88:Q88"/>
    <mergeCell ref="H89:J89"/>
    <mergeCell ref="K89:L89"/>
    <mergeCell ref="M89:Q89"/>
    <mergeCell ref="H38:J38"/>
    <mergeCell ref="M38:P38"/>
    <mergeCell ref="L40:P40"/>
    <mergeCell ref="C76:Q76"/>
    <mergeCell ref="F78:P78"/>
    <mergeCell ref="F79:P79"/>
    <mergeCell ref="M81:P81"/>
    <mergeCell ref="M83:Q83"/>
    <mergeCell ref="M84:Q84"/>
    <mergeCell ref="M32:P32"/>
    <mergeCell ref="H34:J34"/>
    <mergeCell ref="M34:P34"/>
    <mergeCell ref="H35:J35"/>
    <mergeCell ref="M35:P35"/>
    <mergeCell ref="H36:J36"/>
    <mergeCell ref="M36:P36"/>
    <mergeCell ref="H37:J37"/>
    <mergeCell ref="M37:P37"/>
    <mergeCell ref="O17:P17"/>
    <mergeCell ref="O18:P18"/>
    <mergeCell ref="O20:P20"/>
    <mergeCell ref="O21:P21"/>
    <mergeCell ref="E24:L24"/>
    <mergeCell ref="M27:P27"/>
    <mergeCell ref="M28:P28"/>
    <mergeCell ref="M29:P29"/>
    <mergeCell ref="M30:P30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dataValidations count="2">
    <dataValidation type="list" allowBlank="1" showInputMessage="1" showErrorMessage="1" error="Povoleny jsou hodnoty K, M." sqref="D202:D207">
      <formula1>"K, M"</formula1>
    </dataValidation>
    <dataValidation type="list" allowBlank="1" showInputMessage="1" showErrorMessage="1" error="Povoleny jsou hodnoty základní, snížená, zákl. přenesená, sníž. přenesená, nulová." sqref="U202:U207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6" display="2) Rekapitulace rozpočtu"/>
    <hyperlink ref="L1" location="C125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18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4" width="20" hidden="1" customWidth="1"/>
    <col min="25" max="25" width="12.33203125" hidden="1" customWidth="1"/>
    <col min="26" max="26" width="16.33203125" hidden="1" customWidth="1"/>
    <col min="27" max="27" width="12.33203125" hidden="1" customWidth="1"/>
    <col min="28" max="28" width="15" hidden="1" customWidth="1"/>
    <col min="29" max="29" width="11" hidden="1" customWidth="1"/>
    <col min="30" max="30" width="15" hidden="1" customWidth="1"/>
    <col min="31" max="31" width="16.33203125" hidden="1" customWidth="1"/>
    <col min="44" max="65" width="9.33203125" hidden="1"/>
  </cols>
  <sheetData>
    <row r="1" spans="1:66" ht="21.75" customHeight="1">
      <c r="A1" s="119"/>
      <c r="B1" s="11"/>
      <c r="C1" s="11"/>
      <c r="D1" s="12" t="s">
        <v>1</v>
      </c>
      <c r="E1" s="11"/>
      <c r="F1" s="13" t="s">
        <v>120</v>
      </c>
      <c r="G1" s="13"/>
      <c r="H1" s="284" t="s">
        <v>121</v>
      </c>
      <c r="I1" s="284"/>
      <c r="J1" s="284"/>
      <c r="K1" s="284"/>
      <c r="L1" s="13" t="s">
        <v>122</v>
      </c>
      <c r="M1" s="11"/>
      <c r="N1" s="11"/>
      <c r="O1" s="12" t="s">
        <v>123</v>
      </c>
      <c r="P1" s="11"/>
      <c r="Q1" s="11"/>
      <c r="R1" s="11"/>
      <c r="S1" s="13" t="s">
        <v>124</v>
      </c>
      <c r="T1" s="13"/>
      <c r="U1" s="119"/>
      <c r="V1" s="119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92" t="s">
        <v>8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S2" s="238" t="s">
        <v>9</v>
      </c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T2" s="17" t="s">
        <v>100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125</v>
      </c>
    </row>
    <row r="4" spans="1:66" ht="36.950000000000003" customHeight="1">
      <c r="B4" s="21"/>
      <c r="C4" s="194" t="s">
        <v>126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22"/>
      <c r="T4" s="23" t="s">
        <v>14</v>
      </c>
      <c r="AT4" s="17" t="s">
        <v>6</v>
      </c>
    </row>
    <row r="5" spans="1:66" ht="6.95" customHeight="1">
      <c r="B5" s="21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2"/>
    </row>
    <row r="6" spans="1:66" ht="25.35" customHeight="1">
      <c r="B6" s="21"/>
      <c r="C6" s="25"/>
      <c r="D6" s="29" t="s">
        <v>20</v>
      </c>
      <c r="E6" s="25"/>
      <c r="F6" s="240" t="str">
        <f>'Rekapitulace stavby'!K6</f>
        <v>ZABEZPEČENÍ HLAVNÍHO VSTUPU Z ALŠOVA NÁBŘEŽÍ A VSTUPU KŘÍŽOVNICKÉ ULICE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5"/>
      <c r="R6" s="22"/>
    </row>
    <row r="7" spans="1:66" s="1" customFormat="1" ht="32.85" customHeight="1">
      <c r="B7" s="34"/>
      <c r="C7" s="35"/>
      <c r="D7" s="28" t="s">
        <v>127</v>
      </c>
      <c r="E7" s="35"/>
      <c r="F7" s="200" t="s">
        <v>376</v>
      </c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35"/>
      <c r="R7" s="36"/>
    </row>
    <row r="8" spans="1:66" s="1" customFormat="1" ht="14.45" customHeight="1">
      <c r="B8" s="34"/>
      <c r="C8" s="35"/>
      <c r="D8" s="29" t="s">
        <v>23</v>
      </c>
      <c r="E8" s="35"/>
      <c r="F8" s="27" t="s">
        <v>24</v>
      </c>
      <c r="G8" s="35"/>
      <c r="H8" s="35"/>
      <c r="I8" s="35"/>
      <c r="J8" s="35"/>
      <c r="K8" s="35"/>
      <c r="L8" s="35"/>
      <c r="M8" s="29" t="s">
        <v>25</v>
      </c>
      <c r="N8" s="35"/>
      <c r="O8" s="27" t="s">
        <v>24</v>
      </c>
      <c r="P8" s="35"/>
      <c r="Q8" s="35"/>
      <c r="R8" s="36"/>
    </row>
    <row r="9" spans="1:66" s="1" customFormat="1" ht="14.45" customHeight="1">
      <c r="B9" s="34"/>
      <c r="C9" s="35"/>
      <c r="D9" s="29" t="s">
        <v>27</v>
      </c>
      <c r="E9" s="35"/>
      <c r="F9" s="27" t="s">
        <v>28</v>
      </c>
      <c r="G9" s="35"/>
      <c r="H9" s="35"/>
      <c r="I9" s="35"/>
      <c r="J9" s="35"/>
      <c r="K9" s="35"/>
      <c r="L9" s="35"/>
      <c r="M9" s="29" t="s">
        <v>29</v>
      </c>
      <c r="N9" s="35"/>
      <c r="O9" s="243" t="str">
        <f>'Rekapitulace stavby'!AN8</f>
        <v>3.5.2017</v>
      </c>
      <c r="P9" s="244"/>
      <c r="Q9" s="35"/>
      <c r="R9" s="36"/>
    </row>
    <row r="10" spans="1:66" s="1" customFormat="1" ht="10.9" customHeight="1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5" customHeight="1">
      <c r="B11" s="34"/>
      <c r="C11" s="35"/>
      <c r="D11" s="29" t="s">
        <v>33</v>
      </c>
      <c r="E11" s="35"/>
      <c r="F11" s="35"/>
      <c r="G11" s="35"/>
      <c r="H11" s="35"/>
      <c r="I11" s="35"/>
      <c r="J11" s="35"/>
      <c r="K11" s="35"/>
      <c r="L11" s="35"/>
      <c r="M11" s="29" t="s">
        <v>34</v>
      </c>
      <c r="N11" s="35"/>
      <c r="O11" s="198" t="str">
        <f>IF('Rekapitulace stavby'!AN10="","",'Rekapitulace stavby'!AN10)</f>
        <v/>
      </c>
      <c r="P11" s="198"/>
      <c r="Q11" s="35"/>
      <c r="R11" s="36"/>
    </row>
    <row r="12" spans="1:66" s="1" customFormat="1" ht="18" customHeight="1">
      <c r="B12" s="34"/>
      <c r="C12" s="35"/>
      <c r="D12" s="35"/>
      <c r="E12" s="27" t="str">
        <f>IF('Rekapitulace stavby'!E11="","",'Rekapitulace stavby'!E11)</f>
        <v xml:space="preserve"> </v>
      </c>
      <c r="F12" s="35"/>
      <c r="G12" s="35"/>
      <c r="H12" s="35"/>
      <c r="I12" s="35"/>
      <c r="J12" s="35"/>
      <c r="K12" s="35"/>
      <c r="L12" s="35"/>
      <c r="M12" s="29" t="s">
        <v>36</v>
      </c>
      <c r="N12" s="35"/>
      <c r="O12" s="198" t="str">
        <f>IF('Rekapitulace stavby'!AN11="","",'Rekapitulace stavby'!AN11)</f>
        <v/>
      </c>
      <c r="P12" s="198"/>
      <c r="Q12" s="35"/>
      <c r="R12" s="36"/>
    </row>
    <row r="13" spans="1:66" s="1" customFormat="1" ht="6.95" customHeight="1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5" customHeight="1">
      <c r="B14" s="34"/>
      <c r="C14" s="35"/>
      <c r="D14" s="29" t="s">
        <v>37</v>
      </c>
      <c r="E14" s="35"/>
      <c r="F14" s="35"/>
      <c r="G14" s="35"/>
      <c r="H14" s="35"/>
      <c r="I14" s="35"/>
      <c r="J14" s="35"/>
      <c r="K14" s="35"/>
      <c r="L14" s="35"/>
      <c r="M14" s="29" t="s">
        <v>34</v>
      </c>
      <c r="N14" s="35"/>
      <c r="O14" s="245" t="str">
        <f>IF('Rekapitulace stavby'!AN13="","",'Rekapitulace stavby'!AN13)</f>
        <v>Vyplň údaj</v>
      </c>
      <c r="P14" s="198"/>
      <c r="Q14" s="35"/>
      <c r="R14" s="36"/>
    </row>
    <row r="15" spans="1:66" s="1" customFormat="1" ht="18" customHeight="1">
      <c r="B15" s="34"/>
      <c r="C15" s="35"/>
      <c r="D15" s="35"/>
      <c r="E15" s="245" t="str">
        <f>IF('Rekapitulace stavby'!E14="","",'Rekapitulace stavby'!E14)</f>
        <v>Vyplň údaj</v>
      </c>
      <c r="F15" s="246"/>
      <c r="G15" s="246"/>
      <c r="H15" s="246"/>
      <c r="I15" s="246"/>
      <c r="J15" s="246"/>
      <c r="K15" s="246"/>
      <c r="L15" s="246"/>
      <c r="M15" s="29" t="s">
        <v>36</v>
      </c>
      <c r="N15" s="35"/>
      <c r="O15" s="245" t="str">
        <f>IF('Rekapitulace stavby'!AN14="","",'Rekapitulace stavby'!AN14)</f>
        <v>Vyplň údaj</v>
      </c>
      <c r="P15" s="198"/>
      <c r="Q15" s="35"/>
      <c r="R15" s="36"/>
    </row>
    <row r="16" spans="1:66" s="1" customFormat="1" ht="6.95" customHeight="1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5" customHeight="1">
      <c r="B17" s="34"/>
      <c r="C17" s="35"/>
      <c r="D17" s="29" t="s">
        <v>39</v>
      </c>
      <c r="E17" s="35"/>
      <c r="F17" s="35"/>
      <c r="G17" s="35"/>
      <c r="H17" s="35"/>
      <c r="I17" s="35"/>
      <c r="J17" s="35"/>
      <c r="K17" s="35"/>
      <c r="L17" s="35"/>
      <c r="M17" s="29" t="s">
        <v>34</v>
      </c>
      <c r="N17" s="35"/>
      <c r="O17" s="198" t="str">
        <f>IF('Rekapitulace stavby'!AN16="","",'Rekapitulace stavby'!AN16)</f>
        <v/>
      </c>
      <c r="P17" s="198"/>
      <c r="Q17" s="35"/>
      <c r="R17" s="36"/>
    </row>
    <row r="18" spans="2:18" s="1" customFormat="1" ht="18" customHeight="1">
      <c r="B18" s="34"/>
      <c r="C18" s="35"/>
      <c r="D18" s="35"/>
      <c r="E18" s="27" t="str">
        <f>IF('Rekapitulace stavby'!E17="","",'Rekapitulace stavby'!E17)</f>
        <v xml:space="preserve"> </v>
      </c>
      <c r="F18" s="35"/>
      <c r="G18" s="35"/>
      <c r="H18" s="35"/>
      <c r="I18" s="35"/>
      <c r="J18" s="35"/>
      <c r="K18" s="35"/>
      <c r="L18" s="35"/>
      <c r="M18" s="29" t="s">
        <v>36</v>
      </c>
      <c r="N18" s="35"/>
      <c r="O18" s="198" t="str">
        <f>IF('Rekapitulace stavby'!AN17="","",'Rekapitulace stavby'!AN17)</f>
        <v/>
      </c>
      <c r="P18" s="198"/>
      <c r="Q18" s="35"/>
      <c r="R18" s="36"/>
    </row>
    <row r="19" spans="2:18" s="1" customFormat="1" ht="6.95" customHeight="1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5" customHeight="1">
      <c r="B20" s="34"/>
      <c r="C20" s="35"/>
      <c r="D20" s="29" t="s">
        <v>40</v>
      </c>
      <c r="E20" s="35"/>
      <c r="F20" s="35"/>
      <c r="G20" s="35"/>
      <c r="H20" s="35"/>
      <c r="I20" s="35"/>
      <c r="J20" s="35"/>
      <c r="K20" s="35"/>
      <c r="L20" s="35"/>
      <c r="M20" s="29" t="s">
        <v>34</v>
      </c>
      <c r="N20" s="35"/>
      <c r="O20" s="198" t="s">
        <v>41</v>
      </c>
      <c r="P20" s="198"/>
      <c r="Q20" s="35"/>
      <c r="R20" s="36"/>
    </row>
    <row r="21" spans="2:18" s="1" customFormat="1" ht="18" customHeight="1">
      <c r="B21" s="34"/>
      <c r="C21" s="35"/>
      <c r="D21" s="35"/>
      <c r="E21" s="27" t="s">
        <v>42</v>
      </c>
      <c r="F21" s="35"/>
      <c r="G21" s="35"/>
      <c r="H21" s="35"/>
      <c r="I21" s="35"/>
      <c r="J21" s="35"/>
      <c r="K21" s="35"/>
      <c r="L21" s="35"/>
      <c r="M21" s="29" t="s">
        <v>36</v>
      </c>
      <c r="N21" s="35"/>
      <c r="O21" s="198" t="s">
        <v>43</v>
      </c>
      <c r="P21" s="198"/>
      <c r="Q21" s="35"/>
      <c r="R21" s="36"/>
    </row>
    <row r="22" spans="2:18" s="1" customFormat="1" ht="6.95" customHeight="1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5" customHeight="1">
      <c r="B23" s="34"/>
      <c r="C23" s="35"/>
      <c r="D23" s="29" t="s">
        <v>44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91.5" customHeight="1">
      <c r="B24" s="34"/>
      <c r="C24" s="35"/>
      <c r="D24" s="35"/>
      <c r="E24" s="203" t="s">
        <v>129</v>
      </c>
      <c r="F24" s="203"/>
      <c r="G24" s="203"/>
      <c r="H24" s="203"/>
      <c r="I24" s="203"/>
      <c r="J24" s="203"/>
      <c r="K24" s="203"/>
      <c r="L24" s="203"/>
      <c r="M24" s="35"/>
      <c r="N24" s="35"/>
      <c r="O24" s="35"/>
      <c r="P24" s="35"/>
      <c r="Q24" s="35"/>
      <c r="R24" s="36"/>
    </row>
    <row r="25" spans="2:18" s="1" customFormat="1" ht="6.95" customHeight="1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5" customHeight="1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5" customHeight="1">
      <c r="B27" s="34"/>
      <c r="C27" s="35"/>
      <c r="D27" s="120" t="s">
        <v>130</v>
      </c>
      <c r="E27" s="35"/>
      <c r="F27" s="35"/>
      <c r="G27" s="35"/>
      <c r="H27" s="35"/>
      <c r="I27" s="35"/>
      <c r="J27" s="35"/>
      <c r="K27" s="35"/>
      <c r="L27" s="35"/>
      <c r="M27" s="204">
        <f>M88</f>
        <v>0</v>
      </c>
      <c r="N27" s="204"/>
      <c r="O27" s="204"/>
      <c r="P27" s="204"/>
      <c r="Q27" s="35"/>
      <c r="R27" s="36"/>
    </row>
    <row r="28" spans="2:18" s="1" customFormat="1">
      <c r="B28" s="34"/>
      <c r="C28" s="35"/>
      <c r="D28" s="35"/>
      <c r="E28" s="29" t="s">
        <v>47</v>
      </c>
      <c r="F28" s="35"/>
      <c r="G28" s="35"/>
      <c r="H28" s="35"/>
      <c r="I28" s="35"/>
      <c r="J28" s="35"/>
      <c r="K28" s="35"/>
      <c r="L28" s="35"/>
      <c r="M28" s="205">
        <f>H88</f>
        <v>0</v>
      </c>
      <c r="N28" s="205"/>
      <c r="O28" s="205"/>
      <c r="P28" s="205"/>
      <c r="Q28" s="35"/>
      <c r="R28" s="36"/>
    </row>
    <row r="29" spans="2:18" s="1" customFormat="1">
      <c r="B29" s="34"/>
      <c r="C29" s="35"/>
      <c r="D29" s="35"/>
      <c r="E29" s="29" t="s">
        <v>48</v>
      </c>
      <c r="F29" s="35"/>
      <c r="G29" s="35"/>
      <c r="H29" s="35"/>
      <c r="I29" s="35"/>
      <c r="J29" s="35"/>
      <c r="K29" s="35"/>
      <c r="L29" s="35"/>
      <c r="M29" s="205">
        <f>K88</f>
        <v>0</v>
      </c>
      <c r="N29" s="205"/>
      <c r="O29" s="205"/>
      <c r="P29" s="205"/>
      <c r="Q29" s="35"/>
      <c r="R29" s="36"/>
    </row>
    <row r="30" spans="2:18" s="1" customFormat="1" ht="14.45" customHeight="1">
      <c r="B30" s="34"/>
      <c r="C30" s="35"/>
      <c r="D30" s="33" t="s">
        <v>114</v>
      </c>
      <c r="E30" s="35"/>
      <c r="F30" s="35"/>
      <c r="G30" s="35"/>
      <c r="H30" s="35"/>
      <c r="I30" s="35"/>
      <c r="J30" s="35"/>
      <c r="K30" s="35"/>
      <c r="L30" s="35"/>
      <c r="M30" s="204">
        <f>M101</f>
        <v>0</v>
      </c>
      <c r="N30" s="204"/>
      <c r="O30" s="204"/>
      <c r="P30" s="204"/>
      <c r="Q30" s="35"/>
      <c r="R30" s="36"/>
    </row>
    <row r="31" spans="2:18" s="1" customFormat="1" ht="6.95" customHeight="1"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6"/>
    </row>
    <row r="32" spans="2:18" s="1" customFormat="1" ht="25.35" customHeight="1">
      <c r="B32" s="34"/>
      <c r="C32" s="35"/>
      <c r="D32" s="121" t="s">
        <v>50</v>
      </c>
      <c r="E32" s="35"/>
      <c r="F32" s="35"/>
      <c r="G32" s="35"/>
      <c r="H32" s="35"/>
      <c r="I32" s="35"/>
      <c r="J32" s="35"/>
      <c r="K32" s="35"/>
      <c r="L32" s="35"/>
      <c r="M32" s="247">
        <f>ROUND(M27+M30,2)</f>
        <v>0</v>
      </c>
      <c r="N32" s="242"/>
      <c r="O32" s="242"/>
      <c r="P32" s="242"/>
      <c r="Q32" s="35"/>
      <c r="R32" s="36"/>
    </row>
    <row r="33" spans="2:18" s="1" customFormat="1" ht="6.95" customHeight="1">
      <c r="B33" s="34"/>
      <c r="C33" s="35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35"/>
      <c r="R33" s="36"/>
    </row>
    <row r="34" spans="2:18" s="1" customFormat="1" ht="14.45" customHeight="1">
      <c r="B34" s="34"/>
      <c r="C34" s="35"/>
      <c r="D34" s="41" t="s">
        <v>51</v>
      </c>
      <c r="E34" s="41" t="s">
        <v>52</v>
      </c>
      <c r="F34" s="42">
        <v>0.21</v>
      </c>
      <c r="G34" s="122" t="s">
        <v>53</v>
      </c>
      <c r="H34" s="248">
        <f>ROUND((((SUM(BE101:BE108)+SUM(BE126:BE211))+SUM(BE213:BE217))),2)</f>
        <v>0</v>
      </c>
      <c r="I34" s="242"/>
      <c r="J34" s="242"/>
      <c r="K34" s="35"/>
      <c r="L34" s="35"/>
      <c r="M34" s="248">
        <f>ROUND(((ROUND((SUM(BE101:BE108)+SUM(BE126:BE211)), 2)*F34)+SUM(BE213:BE217)*F34),2)</f>
        <v>0</v>
      </c>
      <c r="N34" s="242"/>
      <c r="O34" s="242"/>
      <c r="P34" s="242"/>
      <c r="Q34" s="35"/>
      <c r="R34" s="36"/>
    </row>
    <row r="35" spans="2:18" s="1" customFormat="1" ht="14.45" customHeight="1">
      <c r="B35" s="34"/>
      <c r="C35" s="35"/>
      <c r="D35" s="35"/>
      <c r="E35" s="41" t="s">
        <v>54</v>
      </c>
      <c r="F35" s="42">
        <v>0.15</v>
      </c>
      <c r="G35" s="122" t="s">
        <v>53</v>
      </c>
      <c r="H35" s="248">
        <f>ROUND((((SUM(BF101:BF108)+SUM(BF126:BF211))+SUM(BF213:BF217))),2)</f>
        <v>0</v>
      </c>
      <c r="I35" s="242"/>
      <c r="J35" s="242"/>
      <c r="K35" s="35"/>
      <c r="L35" s="35"/>
      <c r="M35" s="248">
        <f>ROUND(((ROUND((SUM(BF101:BF108)+SUM(BF126:BF211)), 2)*F35)+SUM(BF213:BF217)*F35),2)</f>
        <v>0</v>
      </c>
      <c r="N35" s="242"/>
      <c r="O35" s="242"/>
      <c r="P35" s="242"/>
      <c r="Q35" s="35"/>
      <c r="R35" s="36"/>
    </row>
    <row r="36" spans="2:18" s="1" customFormat="1" ht="14.45" hidden="1" customHeight="1">
      <c r="B36" s="34"/>
      <c r="C36" s="35"/>
      <c r="D36" s="35"/>
      <c r="E36" s="41" t="s">
        <v>55</v>
      </c>
      <c r="F36" s="42">
        <v>0.21</v>
      </c>
      <c r="G36" s="122" t="s">
        <v>53</v>
      </c>
      <c r="H36" s="248">
        <f>ROUND((((SUM(BG101:BG108)+SUM(BG126:BG211))+SUM(BG213:BG217))),2)</f>
        <v>0</v>
      </c>
      <c r="I36" s="242"/>
      <c r="J36" s="242"/>
      <c r="K36" s="35"/>
      <c r="L36" s="35"/>
      <c r="M36" s="248">
        <v>0</v>
      </c>
      <c r="N36" s="242"/>
      <c r="O36" s="242"/>
      <c r="P36" s="242"/>
      <c r="Q36" s="35"/>
      <c r="R36" s="36"/>
    </row>
    <row r="37" spans="2:18" s="1" customFormat="1" ht="14.45" hidden="1" customHeight="1">
      <c r="B37" s="34"/>
      <c r="C37" s="35"/>
      <c r="D37" s="35"/>
      <c r="E37" s="41" t="s">
        <v>56</v>
      </c>
      <c r="F37" s="42">
        <v>0.15</v>
      </c>
      <c r="G37" s="122" t="s">
        <v>53</v>
      </c>
      <c r="H37" s="248">
        <f>ROUND((((SUM(BH101:BH108)+SUM(BH126:BH211))+SUM(BH213:BH217))),2)</f>
        <v>0</v>
      </c>
      <c r="I37" s="242"/>
      <c r="J37" s="242"/>
      <c r="K37" s="35"/>
      <c r="L37" s="35"/>
      <c r="M37" s="248">
        <v>0</v>
      </c>
      <c r="N37" s="242"/>
      <c r="O37" s="242"/>
      <c r="P37" s="242"/>
      <c r="Q37" s="35"/>
      <c r="R37" s="36"/>
    </row>
    <row r="38" spans="2:18" s="1" customFormat="1" ht="14.45" hidden="1" customHeight="1">
      <c r="B38" s="34"/>
      <c r="C38" s="35"/>
      <c r="D38" s="35"/>
      <c r="E38" s="41" t="s">
        <v>57</v>
      </c>
      <c r="F38" s="42">
        <v>0</v>
      </c>
      <c r="G38" s="122" t="s">
        <v>53</v>
      </c>
      <c r="H38" s="248">
        <f>ROUND((((SUM(BI101:BI108)+SUM(BI126:BI211))+SUM(BI213:BI217))),2)</f>
        <v>0</v>
      </c>
      <c r="I38" s="242"/>
      <c r="J38" s="242"/>
      <c r="K38" s="35"/>
      <c r="L38" s="35"/>
      <c r="M38" s="248">
        <v>0</v>
      </c>
      <c r="N38" s="242"/>
      <c r="O38" s="242"/>
      <c r="P38" s="242"/>
      <c r="Q38" s="35"/>
      <c r="R38" s="36"/>
    </row>
    <row r="39" spans="2:18" s="1" customFormat="1" ht="6.95" customHeight="1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25.35" customHeight="1">
      <c r="B40" s="34"/>
      <c r="C40" s="118"/>
      <c r="D40" s="124" t="s">
        <v>58</v>
      </c>
      <c r="E40" s="78"/>
      <c r="F40" s="78"/>
      <c r="G40" s="125" t="s">
        <v>59</v>
      </c>
      <c r="H40" s="126" t="s">
        <v>60</v>
      </c>
      <c r="I40" s="78"/>
      <c r="J40" s="78"/>
      <c r="K40" s="78"/>
      <c r="L40" s="249">
        <f>SUM(M32:M38)</f>
        <v>0</v>
      </c>
      <c r="M40" s="249"/>
      <c r="N40" s="249"/>
      <c r="O40" s="249"/>
      <c r="P40" s="250"/>
      <c r="Q40" s="118"/>
      <c r="R40" s="36"/>
    </row>
    <row r="41" spans="2:18" s="1" customFormat="1" ht="14.45" customHeight="1"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6"/>
    </row>
    <row r="42" spans="2:18" s="1" customFormat="1" ht="14.45" customHeight="1"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6"/>
    </row>
    <row r="43" spans="2:18" ht="13.5">
      <c r="B43" s="21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2:18" ht="13.5">
      <c r="B44" s="2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2:18" ht="13.5">
      <c r="B45" s="21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2"/>
    </row>
    <row r="46" spans="2:18" ht="13.5">
      <c r="B46" s="21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2"/>
    </row>
    <row r="47" spans="2:18" ht="13.5">
      <c r="B47" s="21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2"/>
    </row>
    <row r="48" spans="2:18" ht="13.5">
      <c r="B48" s="2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2"/>
    </row>
    <row r="49" spans="2:18" ht="13.5">
      <c r="B49" s="2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2"/>
    </row>
    <row r="50" spans="2:18" s="1" customFormat="1">
      <c r="B50" s="34"/>
      <c r="C50" s="35"/>
      <c r="D50" s="49" t="s">
        <v>61</v>
      </c>
      <c r="E50" s="50"/>
      <c r="F50" s="50"/>
      <c r="G50" s="50"/>
      <c r="H50" s="51"/>
      <c r="I50" s="35"/>
      <c r="J50" s="49" t="s">
        <v>62</v>
      </c>
      <c r="K50" s="50"/>
      <c r="L50" s="50"/>
      <c r="M50" s="50"/>
      <c r="N50" s="50"/>
      <c r="O50" s="50"/>
      <c r="P50" s="51"/>
      <c r="Q50" s="35"/>
      <c r="R50" s="36"/>
    </row>
    <row r="51" spans="2:18" ht="13.5">
      <c r="B51" s="21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2"/>
    </row>
    <row r="52" spans="2:18" ht="13.5">
      <c r="B52" s="21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2"/>
    </row>
    <row r="53" spans="2:18" ht="13.5">
      <c r="B53" s="21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2"/>
    </row>
    <row r="54" spans="2:18" ht="13.5">
      <c r="B54" s="21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2"/>
    </row>
    <row r="55" spans="2:18" ht="13.5">
      <c r="B55" s="21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2"/>
    </row>
    <row r="56" spans="2:18" ht="13.5">
      <c r="B56" s="21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2"/>
    </row>
    <row r="57" spans="2:18" ht="13.5">
      <c r="B57" s="21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2"/>
    </row>
    <row r="58" spans="2:18" ht="13.5">
      <c r="B58" s="21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2"/>
    </row>
    <row r="59" spans="2:18" s="1" customFormat="1">
      <c r="B59" s="34"/>
      <c r="C59" s="35"/>
      <c r="D59" s="54" t="s">
        <v>63</v>
      </c>
      <c r="E59" s="55"/>
      <c r="F59" s="55"/>
      <c r="G59" s="56" t="s">
        <v>64</v>
      </c>
      <c r="H59" s="57"/>
      <c r="I59" s="35"/>
      <c r="J59" s="54" t="s">
        <v>63</v>
      </c>
      <c r="K59" s="55"/>
      <c r="L59" s="55"/>
      <c r="M59" s="55"/>
      <c r="N59" s="56" t="s">
        <v>64</v>
      </c>
      <c r="O59" s="55"/>
      <c r="P59" s="57"/>
      <c r="Q59" s="35"/>
      <c r="R59" s="36"/>
    </row>
    <row r="60" spans="2:18" ht="13.5">
      <c r="B60" s="21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2"/>
    </row>
    <row r="61" spans="2:18" s="1" customFormat="1">
      <c r="B61" s="34"/>
      <c r="C61" s="35"/>
      <c r="D61" s="49" t="s">
        <v>65</v>
      </c>
      <c r="E61" s="50"/>
      <c r="F61" s="50"/>
      <c r="G61" s="50"/>
      <c r="H61" s="51"/>
      <c r="I61" s="35"/>
      <c r="J61" s="49" t="s">
        <v>66</v>
      </c>
      <c r="K61" s="50"/>
      <c r="L61" s="50"/>
      <c r="M61" s="50"/>
      <c r="N61" s="50"/>
      <c r="O61" s="50"/>
      <c r="P61" s="51"/>
      <c r="Q61" s="35"/>
      <c r="R61" s="36"/>
    </row>
    <row r="62" spans="2:18" ht="13.5">
      <c r="B62" s="21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2"/>
    </row>
    <row r="63" spans="2:18" ht="13.5">
      <c r="B63" s="21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2"/>
    </row>
    <row r="64" spans="2:18" ht="13.5">
      <c r="B64" s="21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2"/>
    </row>
    <row r="65" spans="2:21" ht="13.5">
      <c r="B65" s="21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2"/>
    </row>
    <row r="66" spans="2:21" ht="13.5">
      <c r="B66" s="21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2"/>
    </row>
    <row r="67" spans="2:21" ht="13.5">
      <c r="B67" s="21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2"/>
    </row>
    <row r="68" spans="2:21" ht="13.5">
      <c r="B68" s="21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2"/>
    </row>
    <row r="69" spans="2:21" ht="13.5">
      <c r="B69" s="21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2"/>
    </row>
    <row r="70" spans="2:21" s="1" customFormat="1">
      <c r="B70" s="34"/>
      <c r="C70" s="35"/>
      <c r="D70" s="54" t="s">
        <v>63</v>
      </c>
      <c r="E70" s="55"/>
      <c r="F70" s="55"/>
      <c r="G70" s="56" t="s">
        <v>64</v>
      </c>
      <c r="H70" s="57"/>
      <c r="I70" s="35"/>
      <c r="J70" s="54" t="s">
        <v>63</v>
      </c>
      <c r="K70" s="55"/>
      <c r="L70" s="55"/>
      <c r="M70" s="55"/>
      <c r="N70" s="56" t="s">
        <v>64</v>
      </c>
      <c r="O70" s="55"/>
      <c r="P70" s="57"/>
      <c r="Q70" s="35"/>
      <c r="R70" s="36"/>
    </row>
    <row r="71" spans="2:21" s="1" customFormat="1" ht="14.4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21" s="1" customFormat="1" ht="6.95" customHeight="1">
      <c r="B75" s="127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9"/>
    </row>
    <row r="76" spans="2:21" s="1" customFormat="1" ht="36.950000000000003" customHeight="1">
      <c r="B76" s="34"/>
      <c r="C76" s="194" t="s">
        <v>131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36"/>
      <c r="T76" s="130"/>
      <c r="U76" s="130"/>
    </row>
    <row r="77" spans="2:21" s="1" customFormat="1" ht="6.9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  <c r="T77" s="130"/>
      <c r="U77" s="130"/>
    </row>
    <row r="78" spans="2:21" s="1" customFormat="1" ht="30" customHeight="1">
      <c r="B78" s="34"/>
      <c r="C78" s="29" t="s">
        <v>20</v>
      </c>
      <c r="D78" s="35"/>
      <c r="E78" s="35"/>
      <c r="F78" s="240" t="str">
        <f>F6</f>
        <v>ZABEZPEČENÍ HLAVNÍHO VSTUPU Z ALŠOVA NÁBŘEŽÍ A VSTUPU KŘÍŽOVNICKÉ ULICE</v>
      </c>
      <c r="G78" s="241"/>
      <c r="H78" s="241"/>
      <c r="I78" s="241"/>
      <c r="J78" s="241"/>
      <c r="K78" s="241"/>
      <c r="L78" s="241"/>
      <c r="M78" s="241"/>
      <c r="N78" s="241"/>
      <c r="O78" s="241"/>
      <c r="P78" s="241"/>
      <c r="Q78" s="35"/>
      <c r="R78" s="36"/>
      <c r="T78" s="130"/>
      <c r="U78" s="130"/>
    </row>
    <row r="79" spans="2:21" s="1" customFormat="1" ht="36.950000000000003" customHeight="1">
      <c r="B79" s="34"/>
      <c r="C79" s="68" t="s">
        <v>127</v>
      </c>
      <c r="D79" s="35"/>
      <c r="E79" s="35"/>
      <c r="F79" s="215" t="str">
        <f>F7</f>
        <v>VOSZ-SZS_VSTUP_ACS_A - ZABEZPEČENÍ HLAVNÍHO VSTUPU Z ALŠOVA NÁBŘEŽÍ</v>
      </c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35"/>
      <c r="R79" s="36"/>
      <c r="T79" s="130"/>
      <c r="U79" s="130"/>
    </row>
    <row r="80" spans="2:21" s="1" customFormat="1" ht="6.95" customHeight="1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  <c r="T80" s="130"/>
      <c r="U80" s="130"/>
    </row>
    <row r="81" spans="2:47" s="1" customFormat="1" ht="18" customHeight="1">
      <c r="B81" s="34"/>
      <c r="C81" s="29" t="s">
        <v>27</v>
      </c>
      <c r="D81" s="35"/>
      <c r="E81" s="35"/>
      <c r="F81" s="27" t="str">
        <f>F9</f>
        <v>Alšovo nábřeží 6</v>
      </c>
      <c r="G81" s="35"/>
      <c r="H81" s="35"/>
      <c r="I81" s="35"/>
      <c r="J81" s="35"/>
      <c r="K81" s="29" t="s">
        <v>29</v>
      </c>
      <c r="L81" s="35"/>
      <c r="M81" s="244" t="str">
        <f>IF(O9="","",O9)</f>
        <v>3.5.2017</v>
      </c>
      <c r="N81" s="244"/>
      <c r="O81" s="244"/>
      <c r="P81" s="244"/>
      <c r="Q81" s="35"/>
      <c r="R81" s="36"/>
      <c r="T81" s="130"/>
      <c r="U81" s="130"/>
    </row>
    <row r="82" spans="2:47" s="1" customFormat="1" ht="6.95" customHeight="1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  <c r="T82" s="130"/>
      <c r="U82" s="130"/>
    </row>
    <row r="83" spans="2:47" s="1" customFormat="1">
      <c r="B83" s="34"/>
      <c r="C83" s="29" t="s">
        <v>33</v>
      </c>
      <c r="D83" s="35"/>
      <c r="E83" s="35"/>
      <c r="F83" s="27" t="str">
        <f>E12</f>
        <v xml:space="preserve"> </v>
      </c>
      <c r="G83" s="35"/>
      <c r="H83" s="35"/>
      <c r="I83" s="35"/>
      <c r="J83" s="35"/>
      <c r="K83" s="29" t="s">
        <v>39</v>
      </c>
      <c r="L83" s="35"/>
      <c r="M83" s="198" t="str">
        <f>E18</f>
        <v xml:space="preserve"> </v>
      </c>
      <c r="N83" s="198"/>
      <c r="O83" s="198"/>
      <c r="P83" s="198"/>
      <c r="Q83" s="198"/>
      <c r="R83" s="36"/>
      <c r="T83" s="130"/>
      <c r="U83" s="130"/>
    </row>
    <row r="84" spans="2:47" s="1" customFormat="1" ht="14.45" customHeight="1">
      <c r="B84" s="34"/>
      <c r="C84" s="29" t="s">
        <v>37</v>
      </c>
      <c r="D84" s="35"/>
      <c r="E84" s="35"/>
      <c r="F84" s="27" t="str">
        <f>IF(E15="","",E15)</f>
        <v>Vyplň údaj</v>
      </c>
      <c r="G84" s="35"/>
      <c r="H84" s="35"/>
      <c r="I84" s="35"/>
      <c r="J84" s="35"/>
      <c r="K84" s="29" t="s">
        <v>40</v>
      </c>
      <c r="L84" s="35"/>
      <c r="M84" s="198" t="str">
        <f>E21</f>
        <v>Martin Frühauf</v>
      </c>
      <c r="N84" s="198"/>
      <c r="O84" s="198"/>
      <c r="P84" s="198"/>
      <c r="Q84" s="198"/>
      <c r="R84" s="36"/>
      <c r="T84" s="130"/>
      <c r="U84" s="130"/>
    </row>
    <row r="85" spans="2:47" s="1" customFormat="1" ht="10.35" customHeight="1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  <c r="T85" s="130"/>
      <c r="U85" s="130"/>
    </row>
    <row r="86" spans="2:47" s="1" customFormat="1" ht="29.25" customHeight="1">
      <c r="B86" s="34"/>
      <c r="C86" s="251" t="s">
        <v>132</v>
      </c>
      <c r="D86" s="252"/>
      <c r="E86" s="252"/>
      <c r="F86" s="252"/>
      <c r="G86" s="252"/>
      <c r="H86" s="251" t="s">
        <v>133</v>
      </c>
      <c r="I86" s="253"/>
      <c r="J86" s="253"/>
      <c r="K86" s="251" t="s">
        <v>134</v>
      </c>
      <c r="L86" s="252"/>
      <c r="M86" s="251" t="s">
        <v>135</v>
      </c>
      <c r="N86" s="252"/>
      <c r="O86" s="252"/>
      <c r="P86" s="252"/>
      <c r="Q86" s="252"/>
      <c r="R86" s="36"/>
      <c r="T86" s="130"/>
      <c r="U86" s="130"/>
    </row>
    <row r="87" spans="2:47" s="1" customFormat="1" ht="10.35" customHeight="1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  <c r="T87" s="130"/>
      <c r="U87" s="130"/>
    </row>
    <row r="88" spans="2:47" s="1" customFormat="1" ht="29.25" customHeight="1">
      <c r="B88" s="34"/>
      <c r="C88" s="131" t="s">
        <v>136</v>
      </c>
      <c r="D88" s="35"/>
      <c r="E88" s="35"/>
      <c r="F88" s="35"/>
      <c r="G88" s="35"/>
      <c r="H88" s="236">
        <f>W126</f>
        <v>0</v>
      </c>
      <c r="I88" s="242"/>
      <c r="J88" s="242"/>
      <c r="K88" s="236">
        <f>X126</f>
        <v>0</v>
      </c>
      <c r="L88" s="242"/>
      <c r="M88" s="236">
        <f>M126</f>
        <v>0</v>
      </c>
      <c r="N88" s="254"/>
      <c r="O88" s="254"/>
      <c r="P88" s="254"/>
      <c r="Q88" s="254"/>
      <c r="R88" s="36"/>
      <c r="T88" s="130"/>
      <c r="U88" s="130"/>
      <c r="AU88" s="17" t="s">
        <v>137</v>
      </c>
    </row>
    <row r="89" spans="2:47" s="6" customFormat="1" ht="24.95" customHeight="1">
      <c r="B89" s="132"/>
      <c r="C89" s="133"/>
      <c r="D89" s="134" t="s">
        <v>138</v>
      </c>
      <c r="E89" s="133"/>
      <c r="F89" s="133"/>
      <c r="G89" s="133"/>
      <c r="H89" s="255">
        <f>W127</f>
        <v>0</v>
      </c>
      <c r="I89" s="256"/>
      <c r="J89" s="256"/>
      <c r="K89" s="255">
        <f>X127</f>
        <v>0</v>
      </c>
      <c r="L89" s="256"/>
      <c r="M89" s="255">
        <f>M127</f>
        <v>0</v>
      </c>
      <c r="N89" s="256"/>
      <c r="O89" s="256"/>
      <c r="P89" s="256"/>
      <c r="Q89" s="256"/>
      <c r="R89" s="135"/>
      <c r="T89" s="136"/>
      <c r="U89" s="136"/>
    </row>
    <row r="90" spans="2:47" s="7" customFormat="1" ht="19.899999999999999" customHeight="1">
      <c r="B90" s="137"/>
      <c r="C90" s="138"/>
      <c r="D90" s="106" t="s">
        <v>139</v>
      </c>
      <c r="E90" s="138"/>
      <c r="F90" s="138"/>
      <c r="G90" s="138"/>
      <c r="H90" s="232">
        <f>W128</f>
        <v>0</v>
      </c>
      <c r="I90" s="257"/>
      <c r="J90" s="257"/>
      <c r="K90" s="232">
        <f>X128</f>
        <v>0</v>
      </c>
      <c r="L90" s="257"/>
      <c r="M90" s="232">
        <f>M128</f>
        <v>0</v>
      </c>
      <c r="N90" s="257"/>
      <c r="O90" s="257"/>
      <c r="P90" s="257"/>
      <c r="Q90" s="257"/>
      <c r="R90" s="139"/>
      <c r="T90" s="140"/>
      <c r="U90" s="140"/>
    </row>
    <row r="91" spans="2:47" s="7" customFormat="1" ht="19.899999999999999" customHeight="1">
      <c r="B91" s="137"/>
      <c r="C91" s="138"/>
      <c r="D91" s="106" t="s">
        <v>140</v>
      </c>
      <c r="E91" s="138"/>
      <c r="F91" s="138"/>
      <c r="G91" s="138"/>
      <c r="H91" s="232">
        <f>W138</f>
        <v>0</v>
      </c>
      <c r="I91" s="257"/>
      <c r="J91" s="257"/>
      <c r="K91" s="232">
        <f>X138</f>
        <v>0</v>
      </c>
      <c r="L91" s="257"/>
      <c r="M91" s="232">
        <f>M138</f>
        <v>0</v>
      </c>
      <c r="N91" s="257"/>
      <c r="O91" s="257"/>
      <c r="P91" s="257"/>
      <c r="Q91" s="257"/>
      <c r="R91" s="139"/>
      <c r="T91" s="140"/>
      <c r="U91" s="140"/>
    </row>
    <row r="92" spans="2:47" s="7" customFormat="1" ht="19.899999999999999" customHeight="1">
      <c r="B92" s="137"/>
      <c r="C92" s="138"/>
      <c r="D92" s="106" t="s">
        <v>141</v>
      </c>
      <c r="E92" s="138"/>
      <c r="F92" s="138"/>
      <c r="G92" s="138"/>
      <c r="H92" s="232">
        <f>W144</f>
        <v>0</v>
      </c>
      <c r="I92" s="257"/>
      <c r="J92" s="257"/>
      <c r="K92" s="232">
        <f>X144</f>
        <v>0</v>
      </c>
      <c r="L92" s="257"/>
      <c r="M92" s="232">
        <f>M144</f>
        <v>0</v>
      </c>
      <c r="N92" s="257"/>
      <c r="O92" s="257"/>
      <c r="P92" s="257"/>
      <c r="Q92" s="257"/>
      <c r="R92" s="139"/>
      <c r="T92" s="140"/>
      <c r="U92" s="140"/>
    </row>
    <row r="93" spans="2:47" s="6" customFormat="1" ht="24.95" customHeight="1">
      <c r="B93" s="132"/>
      <c r="C93" s="133"/>
      <c r="D93" s="134" t="s">
        <v>142</v>
      </c>
      <c r="E93" s="133"/>
      <c r="F93" s="133"/>
      <c r="G93" s="133"/>
      <c r="H93" s="255">
        <f>W154</f>
        <v>0</v>
      </c>
      <c r="I93" s="256"/>
      <c r="J93" s="256"/>
      <c r="K93" s="255">
        <f>X154</f>
        <v>0</v>
      </c>
      <c r="L93" s="256"/>
      <c r="M93" s="255">
        <f>M154</f>
        <v>0</v>
      </c>
      <c r="N93" s="256"/>
      <c r="O93" s="256"/>
      <c r="P93" s="256"/>
      <c r="Q93" s="256"/>
      <c r="R93" s="135"/>
      <c r="T93" s="136"/>
      <c r="U93" s="136"/>
    </row>
    <row r="94" spans="2:47" s="7" customFormat="1" ht="19.899999999999999" customHeight="1">
      <c r="B94" s="137"/>
      <c r="C94" s="138"/>
      <c r="D94" s="106" t="s">
        <v>143</v>
      </c>
      <c r="E94" s="138"/>
      <c r="F94" s="138"/>
      <c r="G94" s="138"/>
      <c r="H94" s="232">
        <f>W155</f>
        <v>0</v>
      </c>
      <c r="I94" s="257"/>
      <c r="J94" s="257"/>
      <c r="K94" s="232">
        <f>X155</f>
        <v>0</v>
      </c>
      <c r="L94" s="257"/>
      <c r="M94" s="232">
        <f>M155</f>
        <v>0</v>
      </c>
      <c r="N94" s="257"/>
      <c r="O94" s="257"/>
      <c r="P94" s="257"/>
      <c r="Q94" s="257"/>
      <c r="R94" s="139"/>
      <c r="T94" s="140"/>
      <c r="U94" s="140"/>
    </row>
    <row r="95" spans="2:47" s="6" customFormat="1" ht="24.95" customHeight="1">
      <c r="B95" s="132"/>
      <c r="C95" s="133"/>
      <c r="D95" s="134" t="s">
        <v>144</v>
      </c>
      <c r="E95" s="133"/>
      <c r="F95" s="133"/>
      <c r="G95" s="133"/>
      <c r="H95" s="255">
        <f>W200</f>
        <v>0</v>
      </c>
      <c r="I95" s="256"/>
      <c r="J95" s="256"/>
      <c r="K95" s="255">
        <f>X200</f>
        <v>0</v>
      </c>
      <c r="L95" s="256"/>
      <c r="M95" s="255">
        <f>M200</f>
        <v>0</v>
      </c>
      <c r="N95" s="256"/>
      <c r="O95" s="256"/>
      <c r="P95" s="256"/>
      <c r="Q95" s="256"/>
      <c r="R95" s="135"/>
      <c r="T95" s="136"/>
      <c r="U95" s="136"/>
    </row>
    <row r="96" spans="2:47" s="7" customFormat="1" ht="19.899999999999999" customHeight="1">
      <c r="B96" s="137"/>
      <c r="C96" s="138"/>
      <c r="D96" s="106" t="s">
        <v>145</v>
      </c>
      <c r="E96" s="138"/>
      <c r="F96" s="138"/>
      <c r="G96" s="138"/>
      <c r="H96" s="232">
        <f>W201</f>
        <v>0</v>
      </c>
      <c r="I96" s="257"/>
      <c r="J96" s="257"/>
      <c r="K96" s="232">
        <f>X201</f>
        <v>0</v>
      </c>
      <c r="L96" s="257"/>
      <c r="M96" s="232">
        <f>M201</f>
        <v>0</v>
      </c>
      <c r="N96" s="257"/>
      <c r="O96" s="257"/>
      <c r="P96" s="257"/>
      <c r="Q96" s="257"/>
      <c r="R96" s="139"/>
      <c r="T96" s="140"/>
      <c r="U96" s="140"/>
    </row>
    <row r="97" spans="2:65" s="7" customFormat="1" ht="19.899999999999999" customHeight="1">
      <c r="B97" s="137"/>
      <c r="C97" s="138"/>
      <c r="D97" s="106" t="s">
        <v>146</v>
      </c>
      <c r="E97" s="138"/>
      <c r="F97" s="138"/>
      <c r="G97" s="138"/>
      <c r="H97" s="232">
        <f>W204</f>
        <v>0</v>
      </c>
      <c r="I97" s="257"/>
      <c r="J97" s="257"/>
      <c r="K97" s="232">
        <f>X204</f>
        <v>0</v>
      </c>
      <c r="L97" s="257"/>
      <c r="M97" s="232">
        <f>M204</f>
        <v>0</v>
      </c>
      <c r="N97" s="257"/>
      <c r="O97" s="257"/>
      <c r="P97" s="257"/>
      <c r="Q97" s="257"/>
      <c r="R97" s="139"/>
      <c r="T97" s="140"/>
      <c r="U97" s="140"/>
    </row>
    <row r="98" spans="2:65" s="7" customFormat="1" ht="19.899999999999999" customHeight="1">
      <c r="B98" s="137"/>
      <c r="C98" s="138"/>
      <c r="D98" s="106" t="s">
        <v>147</v>
      </c>
      <c r="E98" s="138"/>
      <c r="F98" s="138"/>
      <c r="G98" s="138"/>
      <c r="H98" s="232">
        <f>W207</f>
        <v>0</v>
      </c>
      <c r="I98" s="257"/>
      <c r="J98" s="257"/>
      <c r="K98" s="232">
        <f>X207</f>
        <v>0</v>
      </c>
      <c r="L98" s="257"/>
      <c r="M98" s="232">
        <f>M207</f>
        <v>0</v>
      </c>
      <c r="N98" s="257"/>
      <c r="O98" s="257"/>
      <c r="P98" s="257"/>
      <c r="Q98" s="257"/>
      <c r="R98" s="139"/>
      <c r="T98" s="140"/>
      <c r="U98" s="140"/>
    </row>
    <row r="99" spans="2:65" s="6" customFormat="1" ht="21.75" customHeight="1">
      <c r="B99" s="132"/>
      <c r="C99" s="133"/>
      <c r="D99" s="134" t="s">
        <v>148</v>
      </c>
      <c r="E99" s="133"/>
      <c r="F99" s="133"/>
      <c r="G99" s="133"/>
      <c r="H99" s="258">
        <f>W212</f>
        <v>0</v>
      </c>
      <c r="I99" s="256"/>
      <c r="J99" s="256"/>
      <c r="K99" s="258">
        <f>X212</f>
        <v>0</v>
      </c>
      <c r="L99" s="256"/>
      <c r="M99" s="258">
        <f>M212</f>
        <v>0</v>
      </c>
      <c r="N99" s="256"/>
      <c r="O99" s="256"/>
      <c r="P99" s="256"/>
      <c r="Q99" s="256"/>
      <c r="R99" s="135"/>
      <c r="T99" s="136"/>
      <c r="U99" s="136"/>
    </row>
    <row r="100" spans="2:65" s="1" customFormat="1" ht="21.75" customHeight="1"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6"/>
      <c r="T100" s="130"/>
      <c r="U100" s="130"/>
    </row>
    <row r="101" spans="2:65" s="1" customFormat="1" ht="29.25" customHeight="1">
      <c r="B101" s="34"/>
      <c r="C101" s="131" t="s">
        <v>149</v>
      </c>
      <c r="D101" s="35"/>
      <c r="E101" s="35"/>
      <c r="F101" s="35"/>
      <c r="G101" s="35"/>
      <c r="H101" s="35"/>
      <c r="I101" s="35"/>
      <c r="J101" s="35"/>
      <c r="K101" s="35"/>
      <c r="L101" s="35"/>
      <c r="M101" s="254">
        <f>ROUND(M102+M103+M104+M105+M106+M107,2)</f>
        <v>0</v>
      </c>
      <c r="N101" s="259"/>
      <c r="O101" s="259"/>
      <c r="P101" s="259"/>
      <c r="Q101" s="259"/>
      <c r="R101" s="36"/>
      <c r="T101" s="141"/>
      <c r="U101" s="142" t="s">
        <v>51</v>
      </c>
    </row>
    <row r="102" spans="2:65" s="1" customFormat="1" ht="18" customHeight="1">
      <c r="B102" s="34"/>
      <c r="C102" s="35"/>
      <c r="D102" s="233" t="s">
        <v>150</v>
      </c>
      <c r="E102" s="234"/>
      <c r="F102" s="234"/>
      <c r="G102" s="234"/>
      <c r="H102" s="234"/>
      <c r="I102" s="35"/>
      <c r="J102" s="35"/>
      <c r="K102" s="35"/>
      <c r="L102" s="35"/>
      <c r="M102" s="231">
        <f>ROUND(M88*T102,2)</f>
        <v>0</v>
      </c>
      <c r="N102" s="232"/>
      <c r="O102" s="232"/>
      <c r="P102" s="232"/>
      <c r="Q102" s="232"/>
      <c r="R102" s="36"/>
      <c r="S102" s="143"/>
      <c r="T102" s="144"/>
      <c r="U102" s="145" t="s">
        <v>52</v>
      </c>
      <c r="V102" s="146"/>
      <c r="W102" s="146"/>
      <c r="X102" s="146"/>
      <c r="Y102" s="146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46"/>
      <c r="AK102" s="146"/>
      <c r="AL102" s="146"/>
      <c r="AM102" s="146"/>
      <c r="AN102" s="146"/>
      <c r="AO102" s="146"/>
      <c r="AP102" s="146"/>
      <c r="AQ102" s="146"/>
      <c r="AR102" s="146"/>
      <c r="AS102" s="146"/>
      <c r="AT102" s="146"/>
      <c r="AU102" s="146"/>
      <c r="AV102" s="146"/>
      <c r="AW102" s="146"/>
      <c r="AX102" s="146"/>
      <c r="AY102" s="147" t="s">
        <v>151</v>
      </c>
      <c r="AZ102" s="146"/>
      <c r="BA102" s="146"/>
      <c r="BB102" s="146"/>
      <c r="BC102" s="146"/>
      <c r="BD102" s="146"/>
      <c r="BE102" s="148">
        <f t="shared" ref="BE102:BE107" si="0">IF(U102="základní",M102,0)</f>
        <v>0</v>
      </c>
      <c r="BF102" s="148">
        <f t="shared" ref="BF102:BF107" si="1">IF(U102="snížená",M102,0)</f>
        <v>0</v>
      </c>
      <c r="BG102" s="148">
        <f t="shared" ref="BG102:BG107" si="2">IF(U102="zákl. přenesená",M102,0)</f>
        <v>0</v>
      </c>
      <c r="BH102" s="148">
        <f t="shared" ref="BH102:BH107" si="3">IF(U102="sníž. přenesená",M102,0)</f>
        <v>0</v>
      </c>
      <c r="BI102" s="148">
        <f t="shared" ref="BI102:BI107" si="4">IF(U102="nulová",M102,0)</f>
        <v>0</v>
      </c>
      <c r="BJ102" s="147" t="s">
        <v>26</v>
      </c>
      <c r="BK102" s="146"/>
      <c r="BL102" s="146"/>
      <c r="BM102" s="146"/>
    </row>
    <row r="103" spans="2:65" s="1" customFormat="1" ht="18" customHeight="1">
      <c r="B103" s="34"/>
      <c r="C103" s="35"/>
      <c r="D103" s="233" t="s">
        <v>152</v>
      </c>
      <c r="E103" s="234"/>
      <c r="F103" s="234"/>
      <c r="G103" s="234"/>
      <c r="H103" s="234"/>
      <c r="I103" s="35"/>
      <c r="J103" s="35"/>
      <c r="K103" s="35"/>
      <c r="L103" s="35"/>
      <c r="M103" s="231">
        <f>ROUND(M88*T103,2)</f>
        <v>0</v>
      </c>
      <c r="N103" s="232"/>
      <c r="O103" s="232"/>
      <c r="P103" s="232"/>
      <c r="Q103" s="232"/>
      <c r="R103" s="36"/>
      <c r="S103" s="143"/>
      <c r="T103" s="144"/>
      <c r="U103" s="145" t="s">
        <v>52</v>
      </c>
      <c r="V103" s="146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46"/>
      <c r="AK103" s="146"/>
      <c r="AL103" s="146"/>
      <c r="AM103" s="146"/>
      <c r="AN103" s="146"/>
      <c r="AO103" s="146"/>
      <c r="AP103" s="146"/>
      <c r="AQ103" s="146"/>
      <c r="AR103" s="146"/>
      <c r="AS103" s="146"/>
      <c r="AT103" s="146"/>
      <c r="AU103" s="146"/>
      <c r="AV103" s="146"/>
      <c r="AW103" s="146"/>
      <c r="AX103" s="146"/>
      <c r="AY103" s="147" t="s">
        <v>151</v>
      </c>
      <c r="AZ103" s="146"/>
      <c r="BA103" s="146"/>
      <c r="BB103" s="146"/>
      <c r="BC103" s="146"/>
      <c r="BD103" s="146"/>
      <c r="BE103" s="148">
        <f t="shared" si="0"/>
        <v>0</v>
      </c>
      <c r="BF103" s="148">
        <f t="shared" si="1"/>
        <v>0</v>
      </c>
      <c r="BG103" s="148">
        <f t="shared" si="2"/>
        <v>0</v>
      </c>
      <c r="BH103" s="148">
        <f t="shared" si="3"/>
        <v>0</v>
      </c>
      <c r="BI103" s="148">
        <f t="shared" si="4"/>
        <v>0</v>
      </c>
      <c r="BJ103" s="147" t="s">
        <v>26</v>
      </c>
      <c r="BK103" s="146"/>
      <c r="BL103" s="146"/>
      <c r="BM103" s="146"/>
    </row>
    <row r="104" spans="2:65" s="1" customFormat="1" ht="18" customHeight="1">
      <c r="B104" s="34"/>
      <c r="C104" s="35"/>
      <c r="D104" s="233" t="s">
        <v>153</v>
      </c>
      <c r="E104" s="234"/>
      <c r="F104" s="234"/>
      <c r="G104" s="234"/>
      <c r="H104" s="234"/>
      <c r="I104" s="35"/>
      <c r="J104" s="35"/>
      <c r="K104" s="35"/>
      <c r="L104" s="35"/>
      <c r="M104" s="231">
        <f>ROUND(M88*T104,2)</f>
        <v>0</v>
      </c>
      <c r="N104" s="232"/>
      <c r="O104" s="232"/>
      <c r="P104" s="232"/>
      <c r="Q104" s="232"/>
      <c r="R104" s="36"/>
      <c r="S104" s="143"/>
      <c r="T104" s="144"/>
      <c r="U104" s="145" t="s">
        <v>52</v>
      </c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46"/>
      <c r="AX104" s="146"/>
      <c r="AY104" s="147" t="s">
        <v>151</v>
      </c>
      <c r="AZ104" s="146"/>
      <c r="BA104" s="146"/>
      <c r="BB104" s="146"/>
      <c r="BC104" s="146"/>
      <c r="BD104" s="146"/>
      <c r="BE104" s="148">
        <f t="shared" si="0"/>
        <v>0</v>
      </c>
      <c r="BF104" s="148">
        <f t="shared" si="1"/>
        <v>0</v>
      </c>
      <c r="BG104" s="148">
        <f t="shared" si="2"/>
        <v>0</v>
      </c>
      <c r="BH104" s="148">
        <f t="shared" si="3"/>
        <v>0</v>
      </c>
      <c r="BI104" s="148">
        <f t="shared" si="4"/>
        <v>0</v>
      </c>
      <c r="BJ104" s="147" t="s">
        <v>26</v>
      </c>
      <c r="BK104" s="146"/>
      <c r="BL104" s="146"/>
      <c r="BM104" s="146"/>
    </row>
    <row r="105" spans="2:65" s="1" customFormat="1" ht="18" customHeight="1">
      <c r="B105" s="34"/>
      <c r="C105" s="35"/>
      <c r="D105" s="233" t="s">
        <v>154</v>
      </c>
      <c r="E105" s="234"/>
      <c r="F105" s="234"/>
      <c r="G105" s="234"/>
      <c r="H105" s="234"/>
      <c r="I105" s="35"/>
      <c r="J105" s="35"/>
      <c r="K105" s="35"/>
      <c r="L105" s="35"/>
      <c r="M105" s="231">
        <f>ROUND(M88*T105,2)</f>
        <v>0</v>
      </c>
      <c r="N105" s="232"/>
      <c r="O105" s="232"/>
      <c r="P105" s="232"/>
      <c r="Q105" s="232"/>
      <c r="R105" s="36"/>
      <c r="S105" s="143"/>
      <c r="T105" s="144"/>
      <c r="U105" s="145" t="s">
        <v>52</v>
      </c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6"/>
      <c r="AL105" s="146"/>
      <c r="AM105" s="146"/>
      <c r="AN105" s="146"/>
      <c r="AO105" s="146"/>
      <c r="AP105" s="146"/>
      <c r="AQ105" s="146"/>
      <c r="AR105" s="146"/>
      <c r="AS105" s="146"/>
      <c r="AT105" s="146"/>
      <c r="AU105" s="146"/>
      <c r="AV105" s="146"/>
      <c r="AW105" s="146"/>
      <c r="AX105" s="146"/>
      <c r="AY105" s="147" t="s">
        <v>151</v>
      </c>
      <c r="AZ105" s="146"/>
      <c r="BA105" s="146"/>
      <c r="BB105" s="146"/>
      <c r="BC105" s="146"/>
      <c r="BD105" s="146"/>
      <c r="BE105" s="148">
        <f t="shared" si="0"/>
        <v>0</v>
      </c>
      <c r="BF105" s="148">
        <f t="shared" si="1"/>
        <v>0</v>
      </c>
      <c r="BG105" s="148">
        <f t="shared" si="2"/>
        <v>0</v>
      </c>
      <c r="BH105" s="148">
        <f t="shared" si="3"/>
        <v>0</v>
      </c>
      <c r="BI105" s="148">
        <f t="shared" si="4"/>
        <v>0</v>
      </c>
      <c r="BJ105" s="147" t="s">
        <v>26</v>
      </c>
      <c r="BK105" s="146"/>
      <c r="BL105" s="146"/>
      <c r="BM105" s="146"/>
    </row>
    <row r="106" spans="2:65" s="1" customFormat="1" ht="18" customHeight="1">
      <c r="B106" s="34"/>
      <c r="C106" s="35"/>
      <c r="D106" s="233" t="s">
        <v>155</v>
      </c>
      <c r="E106" s="234"/>
      <c r="F106" s="234"/>
      <c r="G106" s="234"/>
      <c r="H106" s="234"/>
      <c r="I106" s="35"/>
      <c r="J106" s="35"/>
      <c r="K106" s="35"/>
      <c r="L106" s="35"/>
      <c r="M106" s="231">
        <f>ROUND(M88*T106,2)</f>
        <v>0</v>
      </c>
      <c r="N106" s="232"/>
      <c r="O106" s="232"/>
      <c r="P106" s="232"/>
      <c r="Q106" s="232"/>
      <c r="R106" s="36"/>
      <c r="S106" s="143"/>
      <c r="T106" s="144"/>
      <c r="U106" s="145" t="s">
        <v>52</v>
      </c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46"/>
      <c r="AX106" s="146"/>
      <c r="AY106" s="147" t="s">
        <v>151</v>
      </c>
      <c r="AZ106" s="146"/>
      <c r="BA106" s="146"/>
      <c r="BB106" s="146"/>
      <c r="BC106" s="146"/>
      <c r="BD106" s="146"/>
      <c r="BE106" s="148">
        <f t="shared" si="0"/>
        <v>0</v>
      </c>
      <c r="BF106" s="148">
        <f t="shared" si="1"/>
        <v>0</v>
      </c>
      <c r="BG106" s="148">
        <f t="shared" si="2"/>
        <v>0</v>
      </c>
      <c r="BH106" s="148">
        <f t="shared" si="3"/>
        <v>0</v>
      </c>
      <c r="BI106" s="148">
        <f t="shared" si="4"/>
        <v>0</v>
      </c>
      <c r="BJ106" s="147" t="s">
        <v>26</v>
      </c>
      <c r="BK106" s="146"/>
      <c r="BL106" s="146"/>
      <c r="BM106" s="146"/>
    </row>
    <row r="107" spans="2:65" s="1" customFormat="1" ht="18" customHeight="1">
      <c r="B107" s="34"/>
      <c r="C107" s="35"/>
      <c r="D107" s="106" t="s">
        <v>156</v>
      </c>
      <c r="E107" s="35"/>
      <c r="F107" s="35"/>
      <c r="G107" s="35"/>
      <c r="H107" s="35"/>
      <c r="I107" s="35"/>
      <c r="J107" s="35"/>
      <c r="K107" s="35"/>
      <c r="L107" s="35"/>
      <c r="M107" s="231">
        <f>ROUND(M88*T107,2)</f>
        <v>0</v>
      </c>
      <c r="N107" s="232"/>
      <c r="O107" s="232"/>
      <c r="P107" s="232"/>
      <c r="Q107" s="232"/>
      <c r="R107" s="36"/>
      <c r="S107" s="143"/>
      <c r="T107" s="149"/>
      <c r="U107" s="150" t="s">
        <v>52</v>
      </c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46"/>
      <c r="AK107" s="146"/>
      <c r="AL107" s="146"/>
      <c r="AM107" s="146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46"/>
      <c r="AX107" s="146"/>
      <c r="AY107" s="147" t="s">
        <v>157</v>
      </c>
      <c r="AZ107" s="146"/>
      <c r="BA107" s="146"/>
      <c r="BB107" s="146"/>
      <c r="BC107" s="146"/>
      <c r="BD107" s="146"/>
      <c r="BE107" s="148">
        <f t="shared" si="0"/>
        <v>0</v>
      </c>
      <c r="BF107" s="148">
        <f t="shared" si="1"/>
        <v>0</v>
      </c>
      <c r="BG107" s="148">
        <f t="shared" si="2"/>
        <v>0</v>
      </c>
      <c r="BH107" s="148">
        <f t="shared" si="3"/>
        <v>0</v>
      </c>
      <c r="BI107" s="148">
        <f t="shared" si="4"/>
        <v>0</v>
      </c>
      <c r="BJ107" s="147" t="s">
        <v>26</v>
      </c>
      <c r="BK107" s="146"/>
      <c r="BL107" s="146"/>
      <c r="BM107" s="146"/>
    </row>
    <row r="108" spans="2:65" s="1" customFormat="1" ht="13.5">
      <c r="B108" s="34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6"/>
      <c r="T108" s="130"/>
      <c r="U108" s="130"/>
    </row>
    <row r="109" spans="2:65" s="1" customFormat="1" ht="29.25" customHeight="1">
      <c r="B109" s="34"/>
      <c r="C109" s="117" t="s">
        <v>119</v>
      </c>
      <c r="D109" s="118"/>
      <c r="E109" s="118"/>
      <c r="F109" s="118"/>
      <c r="G109" s="118"/>
      <c r="H109" s="118"/>
      <c r="I109" s="118"/>
      <c r="J109" s="118"/>
      <c r="K109" s="118"/>
      <c r="L109" s="237">
        <f>ROUND(SUM(M88+M101),2)</f>
        <v>0</v>
      </c>
      <c r="M109" s="237"/>
      <c r="N109" s="237"/>
      <c r="O109" s="237"/>
      <c r="P109" s="237"/>
      <c r="Q109" s="237"/>
      <c r="R109" s="36"/>
      <c r="T109" s="130"/>
      <c r="U109" s="130"/>
    </row>
    <row r="110" spans="2:65" s="1" customFormat="1" ht="6.95" customHeight="1">
      <c r="B110" s="58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60"/>
      <c r="T110" s="130"/>
      <c r="U110" s="130"/>
    </row>
    <row r="114" spans="2:63" s="1" customFormat="1" ht="6.95" customHeight="1">
      <c r="B114" s="61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3"/>
    </row>
    <row r="115" spans="2:63" s="1" customFormat="1" ht="36.950000000000003" customHeight="1">
      <c r="B115" s="34"/>
      <c r="C115" s="194" t="s">
        <v>158</v>
      </c>
      <c r="D115" s="242"/>
      <c r="E115" s="242"/>
      <c r="F115" s="242"/>
      <c r="G115" s="242"/>
      <c r="H115" s="242"/>
      <c r="I115" s="242"/>
      <c r="J115" s="242"/>
      <c r="K115" s="242"/>
      <c r="L115" s="242"/>
      <c r="M115" s="242"/>
      <c r="N115" s="242"/>
      <c r="O115" s="242"/>
      <c r="P115" s="242"/>
      <c r="Q115" s="242"/>
      <c r="R115" s="36"/>
    </row>
    <row r="116" spans="2:63" s="1" customFormat="1" ht="6.95" customHeight="1"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6"/>
    </row>
    <row r="117" spans="2:63" s="1" customFormat="1" ht="30" customHeight="1">
      <c r="B117" s="34"/>
      <c r="C117" s="29" t="s">
        <v>20</v>
      </c>
      <c r="D117" s="35"/>
      <c r="E117" s="35"/>
      <c r="F117" s="240" t="str">
        <f>F6</f>
        <v>ZABEZPEČENÍ HLAVNÍHO VSTUPU Z ALŠOVA NÁBŘEŽÍ A VSTUPU KŘÍŽOVNICKÉ ULICE</v>
      </c>
      <c r="G117" s="241"/>
      <c r="H117" s="241"/>
      <c r="I117" s="241"/>
      <c r="J117" s="241"/>
      <c r="K117" s="241"/>
      <c r="L117" s="241"/>
      <c r="M117" s="241"/>
      <c r="N117" s="241"/>
      <c r="O117" s="241"/>
      <c r="P117" s="241"/>
      <c r="Q117" s="35"/>
      <c r="R117" s="36"/>
    </row>
    <row r="118" spans="2:63" s="1" customFormat="1" ht="36.950000000000003" customHeight="1">
      <c r="B118" s="34"/>
      <c r="C118" s="68" t="s">
        <v>127</v>
      </c>
      <c r="D118" s="35"/>
      <c r="E118" s="35"/>
      <c r="F118" s="215" t="str">
        <f>F7</f>
        <v>VOSZ-SZS_VSTUP_ACS_A - ZABEZPEČENÍ HLAVNÍHO VSTUPU Z ALŠOVA NÁBŘEŽÍ</v>
      </c>
      <c r="G118" s="242"/>
      <c r="H118" s="242"/>
      <c r="I118" s="242"/>
      <c r="J118" s="242"/>
      <c r="K118" s="242"/>
      <c r="L118" s="242"/>
      <c r="M118" s="242"/>
      <c r="N118" s="242"/>
      <c r="O118" s="242"/>
      <c r="P118" s="242"/>
      <c r="Q118" s="35"/>
      <c r="R118" s="36"/>
    </row>
    <row r="119" spans="2:63" s="1" customFormat="1" ht="6.95" customHeight="1">
      <c r="B119" s="34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6"/>
    </row>
    <row r="120" spans="2:63" s="1" customFormat="1" ht="18" customHeight="1">
      <c r="B120" s="34"/>
      <c r="C120" s="29" t="s">
        <v>27</v>
      </c>
      <c r="D120" s="35"/>
      <c r="E120" s="35"/>
      <c r="F120" s="27" t="str">
        <f>F9</f>
        <v>Alšovo nábřeží 6</v>
      </c>
      <c r="G120" s="35"/>
      <c r="H120" s="35"/>
      <c r="I120" s="35"/>
      <c r="J120" s="35"/>
      <c r="K120" s="29" t="s">
        <v>29</v>
      </c>
      <c r="L120" s="35"/>
      <c r="M120" s="244" t="str">
        <f>IF(O9="","",O9)</f>
        <v>3.5.2017</v>
      </c>
      <c r="N120" s="244"/>
      <c r="O120" s="244"/>
      <c r="P120" s="244"/>
      <c r="Q120" s="35"/>
      <c r="R120" s="36"/>
    </row>
    <row r="121" spans="2:63" s="1" customFormat="1" ht="6.95" customHeight="1"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6"/>
    </row>
    <row r="122" spans="2:63" s="1" customFormat="1">
      <c r="B122" s="34"/>
      <c r="C122" s="29" t="s">
        <v>33</v>
      </c>
      <c r="D122" s="35"/>
      <c r="E122" s="35"/>
      <c r="F122" s="27" t="str">
        <f>E12</f>
        <v xml:space="preserve"> </v>
      </c>
      <c r="G122" s="35"/>
      <c r="H122" s="35"/>
      <c r="I122" s="35"/>
      <c r="J122" s="35"/>
      <c r="K122" s="29" t="s">
        <v>39</v>
      </c>
      <c r="L122" s="35"/>
      <c r="M122" s="198" t="str">
        <f>E18</f>
        <v xml:space="preserve"> </v>
      </c>
      <c r="N122" s="198"/>
      <c r="O122" s="198"/>
      <c r="P122" s="198"/>
      <c r="Q122" s="198"/>
      <c r="R122" s="36"/>
    </row>
    <row r="123" spans="2:63" s="1" customFormat="1" ht="14.45" customHeight="1">
      <c r="B123" s="34"/>
      <c r="C123" s="29" t="s">
        <v>37</v>
      </c>
      <c r="D123" s="35"/>
      <c r="E123" s="35"/>
      <c r="F123" s="27" t="str">
        <f>IF(E15="","",E15)</f>
        <v>Vyplň údaj</v>
      </c>
      <c r="G123" s="35"/>
      <c r="H123" s="35"/>
      <c r="I123" s="35"/>
      <c r="J123" s="35"/>
      <c r="K123" s="29" t="s">
        <v>40</v>
      </c>
      <c r="L123" s="35"/>
      <c r="M123" s="198" t="str">
        <f>E21</f>
        <v>Martin Frühauf</v>
      </c>
      <c r="N123" s="198"/>
      <c r="O123" s="198"/>
      <c r="P123" s="198"/>
      <c r="Q123" s="198"/>
      <c r="R123" s="36"/>
    </row>
    <row r="124" spans="2:63" s="1" customFormat="1" ht="10.35" customHeight="1">
      <c r="B124" s="34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6"/>
    </row>
    <row r="125" spans="2:63" s="8" customFormat="1" ht="29.25" customHeight="1">
      <c r="B125" s="151"/>
      <c r="C125" s="152" t="s">
        <v>159</v>
      </c>
      <c r="D125" s="153" t="s">
        <v>160</v>
      </c>
      <c r="E125" s="153" t="s">
        <v>69</v>
      </c>
      <c r="F125" s="260" t="s">
        <v>161</v>
      </c>
      <c r="G125" s="260"/>
      <c r="H125" s="260"/>
      <c r="I125" s="260"/>
      <c r="J125" s="153" t="s">
        <v>162</v>
      </c>
      <c r="K125" s="153" t="s">
        <v>163</v>
      </c>
      <c r="L125" s="153" t="s">
        <v>164</v>
      </c>
      <c r="M125" s="260" t="s">
        <v>165</v>
      </c>
      <c r="N125" s="260"/>
      <c r="O125" s="260"/>
      <c r="P125" s="260" t="s">
        <v>135</v>
      </c>
      <c r="Q125" s="261"/>
      <c r="R125" s="154"/>
      <c r="T125" s="79" t="s">
        <v>166</v>
      </c>
      <c r="U125" s="80" t="s">
        <v>51</v>
      </c>
      <c r="V125" s="80" t="s">
        <v>167</v>
      </c>
      <c r="W125" s="80" t="s">
        <v>168</v>
      </c>
      <c r="X125" s="80" t="s">
        <v>169</v>
      </c>
      <c r="Y125" s="80" t="s">
        <v>170</v>
      </c>
      <c r="Z125" s="80" t="s">
        <v>171</v>
      </c>
      <c r="AA125" s="80" t="s">
        <v>172</v>
      </c>
      <c r="AB125" s="80" t="s">
        <v>173</v>
      </c>
      <c r="AC125" s="80" t="s">
        <v>174</v>
      </c>
      <c r="AD125" s="81" t="s">
        <v>175</v>
      </c>
    </row>
    <row r="126" spans="2:63" s="1" customFormat="1" ht="29.25" customHeight="1">
      <c r="B126" s="34"/>
      <c r="C126" s="83" t="s">
        <v>130</v>
      </c>
      <c r="D126" s="35"/>
      <c r="E126" s="35"/>
      <c r="F126" s="35"/>
      <c r="G126" s="35"/>
      <c r="H126" s="35"/>
      <c r="I126" s="35"/>
      <c r="J126" s="35"/>
      <c r="K126" s="35"/>
      <c r="L126" s="35"/>
      <c r="M126" s="274">
        <f>BK126</f>
        <v>0</v>
      </c>
      <c r="N126" s="275"/>
      <c r="O126" s="275"/>
      <c r="P126" s="275"/>
      <c r="Q126" s="275"/>
      <c r="R126" s="36"/>
      <c r="T126" s="82"/>
      <c r="U126" s="50"/>
      <c r="V126" s="50"/>
      <c r="W126" s="155">
        <f>W127+W154+W200+W212</f>
        <v>0</v>
      </c>
      <c r="X126" s="155">
        <f>X127+X154+X200+X212</f>
        <v>0</v>
      </c>
      <c r="Y126" s="50"/>
      <c r="Z126" s="156">
        <f>Z127+Z154+Z200+Z212</f>
        <v>0</v>
      </c>
      <c r="AA126" s="50"/>
      <c r="AB126" s="156">
        <f>AB127+AB154+AB200+AB212</f>
        <v>4.9059999999999999E-2</v>
      </c>
      <c r="AC126" s="50"/>
      <c r="AD126" s="157">
        <f>AD127+AD154+AD200+AD212</f>
        <v>0</v>
      </c>
      <c r="AT126" s="17" t="s">
        <v>88</v>
      </c>
      <c r="AU126" s="17" t="s">
        <v>137</v>
      </c>
      <c r="BK126" s="158">
        <f>BK127+BK154+BK200+BK212</f>
        <v>0</v>
      </c>
    </row>
    <row r="127" spans="2:63" s="9" customFormat="1" ht="37.35" customHeight="1">
      <c r="B127" s="159"/>
      <c r="C127" s="160"/>
      <c r="D127" s="161" t="s">
        <v>138</v>
      </c>
      <c r="E127" s="161"/>
      <c r="F127" s="161"/>
      <c r="G127" s="161"/>
      <c r="H127" s="161"/>
      <c r="I127" s="161"/>
      <c r="J127" s="161"/>
      <c r="K127" s="161"/>
      <c r="L127" s="161"/>
      <c r="M127" s="258">
        <f>BK127</f>
        <v>0</v>
      </c>
      <c r="N127" s="255"/>
      <c r="O127" s="255"/>
      <c r="P127" s="255"/>
      <c r="Q127" s="255"/>
      <c r="R127" s="162"/>
      <c r="T127" s="163"/>
      <c r="U127" s="160"/>
      <c r="V127" s="160"/>
      <c r="W127" s="164">
        <f>W128+W138+W144</f>
        <v>0</v>
      </c>
      <c r="X127" s="164">
        <f>X128+X138+X144</f>
        <v>0</v>
      </c>
      <c r="Y127" s="160"/>
      <c r="Z127" s="165">
        <f>Z128+Z138+Z144</f>
        <v>0</v>
      </c>
      <c r="AA127" s="160"/>
      <c r="AB127" s="165">
        <f>AB128+AB138+AB144</f>
        <v>4.206E-2</v>
      </c>
      <c r="AC127" s="160"/>
      <c r="AD127" s="166">
        <f>AD128+AD138+AD144</f>
        <v>0</v>
      </c>
      <c r="AR127" s="167" t="s">
        <v>125</v>
      </c>
      <c r="AT127" s="168" t="s">
        <v>88</v>
      </c>
      <c r="AU127" s="168" t="s">
        <v>89</v>
      </c>
      <c r="AY127" s="167" t="s">
        <v>176</v>
      </c>
      <c r="BK127" s="169">
        <f>BK128+BK138+BK144</f>
        <v>0</v>
      </c>
    </row>
    <row r="128" spans="2:63" s="9" customFormat="1" ht="19.899999999999999" customHeight="1">
      <c r="B128" s="159"/>
      <c r="C128" s="160"/>
      <c r="D128" s="170" t="s">
        <v>139</v>
      </c>
      <c r="E128" s="170"/>
      <c r="F128" s="170"/>
      <c r="G128" s="170"/>
      <c r="H128" s="170"/>
      <c r="I128" s="170"/>
      <c r="J128" s="170"/>
      <c r="K128" s="170"/>
      <c r="L128" s="170"/>
      <c r="M128" s="276">
        <f>BK128</f>
        <v>0</v>
      </c>
      <c r="N128" s="277"/>
      <c r="O128" s="277"/>
      <c r="P128" s="277"/>
      <c r="Q128" s="277"/>
      <c r="R128" s="162"/>
      <c r="T128" s="163"/>
      <c r="U128" s="160"/>
      <c r="V128" s="160"/>
      <c r="W128" s="164">
        <f>SUM(W129:W137)</f>
        <v>0</v>
      </c>
      <c r="X128" s="164">
        <f>SUM(X129:X137)</f>
        <v>0</v>
      </c>
      <c r="Y128" s="160"/>
      <c r="Z128" s="165">
        <f>SUM(Z129:Z137)</f>
        <v>0</v>
      </c>
      <c r="AA128" s="160"/>
      <c r="AB128" s="165">
        <f>SUM(AB129:AB137)</f>
        <v>2.9100000000000001E-2</v>
      </c>
      <c r="AC128" s="160"/>
      <c r="AD128" s="166">
        <f>SUM(AD129:AD137)</f>
        <v>0</v>
      </c>
      <c r="AR128" s="167" t="s">
        <v>125</v>
      </c>
      <c r="AT128" s="168" t="s">
        <v>88</v>
      </c>
      <c r="AU128" s="168" t="s">
        <v>26</v>
      </c>
      <c r="AY128" s="167" t="s">
        <v>176</v>
      </c>
      <c r="BK128" s="169">
        <f>SUM(BK129:BK137)</f>
        <v>0</v>
      </c>
    </row>
    <row r="129" spans="2:65" s="1" customFormat="1" ht="31.5" customHeight="1">
      <c r="B129" s="34"/>
      <c r="C129" s="171" t="s">
        <v>26</v>
      </c>
      <c r="D129" s="171" t="s">
        <v>177</v>
      </c>
      <c r="E129" s="172" t="s">
        <v>178</v>
      </c>
      <c r="F129" s="262" t="s">
        <v>179</v>
      </c>
      <c r="G129" s="262"/>
      <c r="H129" s="262"/>
      <c r="I129" s="262"/>
      <c r="J129" s="173" t="s">
        <v>180</v>
      </c>
      <c r="K129" s="174">
        <v>300</v>
      </c>
      <c r="L129" s="175">
        <v>0</v>
      </c>
      <c r="M129" s="264">
        <v>0</v>
      </c>
      <c r="N129" s="265"/>
      <c r="O129" s="265"/>
      <c r="P129" s="263">
        <f>ROUND(V129*K129,2)</f>
        <v>0</v>
      </c>
      <c r="Q129" s="263"/>
      <c r="R129" s="36"/>
      <c r="T129" s="176" t="s">
        <v>24</v>
      </c>
      <c r="U129" s="43" t="s">
        <v>52</v>
      </c>
      <c r="V129" s="123">
        <f>L129+M129</f>
        <v>0</v>
      </c>
      <c r="W129" s="123">
        <f>ROUND(L129*K129,2)</f>
        <v>0</v>
      </c>
      <c r="X129" s="123">
        <f>ROUND(M129*K129,2)</f>
        <v>0</v>
      </c>
      <c r="Y129" s="35"/>
      <c r="Z129" s="177">
        <f>Y129*K129</f>
        <v>0</v>
      </c>
      <c r="AA129" s="177">
        <v>0</v>
      </c>
      <c r="AB129" s="177">
        <f>AA129*K129</f>
        <v>0</v>
      </c>
      <c r="AC129" s="177">
        <v>0</v>
      </c>
      <c r="AD129" s="178">
        <f>AC129*K129</f>
        <v>0</v>
      </c>
      <c r="AR129" s="17" t="s">
        <v>181</v>
      </c>
      <c r="AT129" s="17" t="s">
        <v>177</v>
      </c>
      <c r="AU129" s="17" t="s">
        <v>125</v>
      </c>
      <c r="AY129" s="17" t="s">
        <v>176</v>
      </c>
      <c r="BE129" s="110">
        <f>IF(U129="základní",P129,0)</f>
        <v>0</v>
      </c>
      <c r="BF129" s="110">
        <f>IF(U129="snížená",P129,0)</f>
        <v>0</v>
      </c>
      <c r="BG129" s="110">
        <f>IF(U129="zákl. přenesená",P129,0)</f>
        <v>0</v>
      </c>
      <c r="BH129" s="110">
        <f>IF(U129="sníž. přenesená",P129,0)</f>
        <v>0</v>
      </c>
      <c r="BI129" s="110">
        <f>IF(U129="nulová",P129,0)</f>
        <v>0</v>
      </c>
      <c r="BJ129" s="17" t="s">
        <v>26</v>
      </c>
      <c r="BK129" s="110">
        <f>ROUND(V129*K129,2)</f>
        <v>0</v>
      </c>
      <c r="BL129" s="17" t="s">
        <v>181</v>
      </c>
      <c r="BM129" s="17" t="s">
        <v>377</v>
      </c>
    </row>
    <row r="130" spans="2:65" s="1" customFormat="1" ht="31.5" customHeight="1">
      <c r="B130" s="34"/>
      <c r="C130" s="179" t="s">
        <v>125</v>
      </c>
      <c r="D130" s="179" t="s">
        <v>183</v>
      </c>
      <c r="E130" s="180" t="s">
        <v>184</v>
      </c>
      <c r="F130" s="266" t="s">
        <v>185</v>
      </c>
      <c r="G130" s="266"/>
      <c r="H130" s="266"/>
      <c r="I130" s="266"/>
      <c r="J130" s="181" t="s">
        <v>180</v>
      </c>
      <c r="K130" s="182">
        <v>300</v>
      </c>
      <c r="L130" s="183">
        <v>0</v>
      </c>
      <c r="M130" s="267"/>
      <c r="N130" s="267"/>
      <c r="O130" s="268"/>
      <c r="P130" s="263">
        <f>ROUND(V130*K130,2)</f>
        <v>0</v>
      </c>
      <c r="Q130" s="263"/>
      <c r="R130" s="36"/>
      <c r="T130" s="176" t="s">
        <v>24</v>
      </c>
      <c r="U130" s="43" t="s">
        <v>52</v>
      </c>
      <c r="V130" s="123">
        <f>L130+M130</f>
        <v>0</v>
      </c>
      <c r="W130" s="123">
        <f>ROUND(L130*K130,2)</f>
        <v>0</v>
      </c>
      <c r="X130" s="123">
        <f>ROUND(M130*K130,2)</f>
        <v>0</v>
      </c>
      <c r="Y130" s="35"/>
      <c r="Z130" s="177">
        <f>Y130*K130</f>
        <v>0</v>
      </c>
      <c r="AA130" s="177">
        <v>9.7E-5</v>
      </c>
      <c r="AB130" s="177">
        <f>AA130*K130</f>
        <v>2.9100000000000001E-2</v>
      </c>
      <c r="AC130" s="177">
        <v>0</v>
      </c>
      <c r="AD130" s="178">
        <f>AC130*K130</f>
        <v>0</v>
      </c>
      <c r="AR130" s="17" t="s">
        <v>186</v>
      </c>
      <c r="AT130" s="17" t="s">
        <v>183</v>
      </c>
      <c r="AU130" s="17" t="s">
        <v>125</v>
      </c>
      <c r="AY130" s="17" t="s">
        <v>176</v>
      </c>
      <c r="BE130" s="110">
        <f>IF(U130="základní",P130,0)</f>
        <v>0</v>
      </c>
      <c r="BF130" s="110">
        <f>IF(U130="snížená",P130,0)</f>
        <v>0</v>
      </c>
      <c r="BG130" s="110">
        <f>IF(U130="zákl. přenesená",P130,0)</f>
        <v>0</v>
      </c>
      <c r="BH130" s="110">
        <f>IF(U130="sníž. přenesená",P130,0)</f>
        <v>0</v>
      </c>
      <c r="BI130" s="110">
        <f>IF(U130="nulová",P130,0)</f>
        <v>0</v>
      </c>
      <c r="BJ130" s="17" t="s">
        <v>26</v>
      </c>
      <c r="BK130" s="110">
        <f>ROUND(V130*K130,2)</f>
        <v>0</v>
      </c>
      <c r="BL130" s="17" t="s">
        <v>181</v>
      </c>
      <c r="BM130" s="17" t="s">
        <v>378</v>
      </c>
    </row>
    <row r="131" spans="2:65" s="1" customFormat="1" ht="22.5" customHeight="1">
      <c r="B131" s="34"/>
      <c r="C131" s="35"/>
      <c r="D131" s="35"/>
      <c r="E131" s="35"/>
      <c r="F131" s="269" t="s">
        <v>188</v>
      </c>
      <c r="G131" s="270"/>
      <c r="H131" s="270"/>
      <c r="I131" s="270"/>
      <c r="J131" s="35"/>
      <c r="K131" s="35"/>
      <c r="L131" s="35"/>
      <c r="M131" s="35"/>
      <c r="N131" s="35"/>
      <c r="O131" s="35"/>
      <c r="P131" s="35"/>
      <c r="Q131" s="35"/>
      <c r="R131" s="36"/>
      <c r="T131" s="144"/>
      <c r="U131" s="35"/>
      <c r="V131" s="35"/>
      <c r="W131" s="35"/>
      <c r="X131" s="35"/>
      <c r="Y131" s="35"/>
      <c r="Z131" s="35"/>
      <c r="AA131" s="35"/>
      <c r="AB131" s="35"/>
      <c r="AC131" s="35"/>
      <c r="AD131" s="77"/>
      <c r="AT131" s="17" t="s">
        <v>189</v>
      </c>
      <c r="AU131" s="17" t="s">
        <v>125</v>
      </c>
    </row>
    <row r="132" spans="2:65" s="1" customFormat="1" ht="31.5" customHeight="1">
      <c r="B132" s="34"/>
      <c r="C132" s="171" t="s">
        <v>190</v>
      </c>
      <c r="D132" s="171" t="s">
        <v>177</v>
      </c>
      <c r="E132" s="172" t="s">
        <v>191</v>
      </c>
      <c r="F132" s="262" t="s">
        <v>192</v>
      </c>
      <c r="G132" s="262"/>
      <c r="H132" s="262"/>
      <c r="I132" s="262"/>
      <c r="J132" s="173" t="s">
        <v>180</v>
      </c>
      <c r="K132" s="174">
        <v>100</v>
      </c>
      <c r="L132" s="175">
        <v>0</v>
      </c>
      <c r="M132" s="264">
        <v>0</v>
      </c>
      <c r="N132" s="265"/>
      <c r="O132" s="265"/>
      <c r="P132" s="263">
        <f t="shared" ref="P132:P137" si="5">ROUND(V132*K132,2)</f>
        <v>0</v>
      </c>
      <c r="Q132" s="263"/>
      <c r="R132" s="36"/>
      <c r="T132" s="176" t="s">
        <v>24</v>
      </c>
      <c r="U132" s="43" t="s">
        <v>52</v>
      </c>
      <c r="V132" s="123">
        <f t="shared" ref="V132:V137" si="6">L132+M132</f>
        <v>0</v>
      </c>
      <c r="W132" s="123">
        <f t="shared" ref="W132:W137" si="7">ROUND(L132*K132,2)</f>
        <v>0</v>
      </c>
      <c r="X132" s="123">
        <f t="shared" ref="X132:X137" si="8">ROUND(M132*K132,2)</f>
        <v>0</v>
      </c>
      <c r="Y132" s="35"/>
      <c r="Z132" s="177">
        <f t="shared" ref="Z132:Z137" si="9">Y132*K132</f>
        <v>0</v>
      </c>
      <c r="AA132" s="177">
        <v>0</v>
      </c>
      <c r="AB132" s="177">
        <f t="shared" ref="AB132:AB137" si="10">AA132*K132</f>
        <v>0</v>
      </c>
      <c r="AC132" s="177">
        <v>0</v>
      </c>
      <c r="AD132" s="178">
        <f t="shared" ref="AD132:AD137" si="11">AC132*K132</f>
        <v>0</v>
      </c>
      <c r="AR132" s="17" t="s">
        <v>181</v>
      </c>
      <c r="AT132" s="17" t="s">
        <v>177</v>
      </c>
      <c r="AU132" s="17" t="s">
        <v>125</v>
      </c>
      <c r="AY132" s="17" t="s">
        <v>176</v>
      </c>
      <c r="BE132" s="110">
        <f t="shared" ref="BE132:BE137" si="12">IF(U132="základní",P132,0)</f>
        <v>0</v>
      </c>
      <c r="BF132" s="110">
        <f t="shared" ref="BF132:BF137" si="13">IF(U132="snížená",P132,0)</f>
        <v>0</v>
      </c>
      <c r="BG132" s="110">
        <f t="shared" ref="BG132:BG137" si="14">IF(U132="zákl. přenesená",P132,0)</f>
        <v>0</v>
      </c>
      <c r="BH132" s="110">
        <f t="shared" ref="BH132:BH137" si="15">IF(U132="sníž. přenesená",P132,0)</f>
        <v>0</v>
      </c>
      <c r="BI132" s="110">
        <f t="shared" ref="BI132:BI137" si="16">IF(U132="nulová",P132,0)</f>
        <v>0</v>
      </c>
      <c r="BJ132" s="17" t="s">
        <v>26</v>
      </c>
      <c r="BK132" s="110">
        <f t="shared" ref="BK132:BK137" si="17">ROUND(V132*K132,2)</f>
        <v>0</v>
      </c>
      <c r="BL132" s="17" t="s">
        <v>181</v>
      </c>
      <c r="BM132" s="17" t="s">
        <v>379</v>
      </c>
    </row>
    <row r="133" spans="2:65" s="1" customFormat="1" ht="22.5" customHeight="1">
      <c r="B133" s="34"/>
      <c r="C133" s="179" t="s">
        <v>194</v>
      </c>
      <c r="D133" s="179" t="s">
        <v>183</v>
      </c>
      <c r="E133" s="180" t="s">
        <v>195</v>
      </c>
      <c r="F133" s="266" t="s">
        <v>196</v>
      </c>
      <c r="G133" s="266"/>
      <c r="H133" s="266"/>
      <c r="I133" s="266"/>
      <c r="J133" s="181" t="s">
        <v>183</v>
      </c>
      <c r="K133" s="182">
        <v>100</v>
      </c>
      <c r="L133" s="183">
        <v>0</v>
      </c>
      <c r="M133" s="267"/>
      <c r="N133" s="267"/>
      <c r="O133" s="268"/>
      <c r="P133" s="263">
        <f t="shared" si="5"/>
        <v>0</v>
      </c>
      <c r="Q133" s="263"/>
      <c r="R133" s="36"/>
      <c r="T133" s="176" t="s">
        <v>24</v>
      </c>
      <c r="U133" s="43" t="s">
        <v>52</v>
      </c>
      <c r="V133" s="123">
        <f t="shared" si="6"/>
        <v>0</v>
      </c>
      <c r="W133" s="123">
        <f t="shared" si="7"/>
        <v>0</v>
      </c>
      <c r="X133" s="123">
        <f t="shared" si="8"/>
        <v>0</v>
      </c>
      <c r="Y133" s="35"/>
      <c r="Z133" s="177">
        <f t="shared" si="9"/>
        <v>0</v>
      </c>
      <c r="AA133" s="177">
        <v>0</v>
      </c>
      <c r="AB133" s="177">
        <f t="shared" si="10"/>
        <v>0</v>
      </c>
      <c r="AC133" s="177">
        <v>0</v>
      </c>
      <c r="AD133" s="178">
        <f t="shared" si="11"/>
        <v>0</v>
      </c>
      <c r="AR133" s="17" t="s">
        <v>186</v>
      </c>
      <c r="AT133" s="17" t="s">
        <v>183</v>
      </c>
      <c r="AU133" s="17" t="s">
        <v>125</v>
      </c>
      <c r="AY133" s="17" t="s">
        <v>176</v>
      </c>
      <c r="BE133" s="110">
        <f t="shared" si="12"/>
        <v>0</v>
      </c>
      <c r="BF133" s="110">
        <f t="shared" si="13"/>
        <v>0</v>
      </c>
      <c r="BG133" s="110">
        <f t="shared" si="14"/>
        <v>0</v>
      </c>
      <c r="BH133" s="110">
        <f t="shared" si="15"/>
        <v>0</v>
      </c>
      <c r="BI133" s="110">
        <f t="shared" si="16"/>
        <v>0</v>
      </c>
      <c r="BJ133" s="17" t="s">
        <v>26</v>
      </c>
      <c r="BK133" s="110">
        <f t="shared" si="17"/>
        <v>0</v>
      </c>
      <c r="BL133" s="17" t="s">
        <v>181</v>
      </c>
      <c r="BM133" s="17" t="s">
        <v>380</v>
      </c>
    </row>
    <row r="134" spans="2:65" s="1" customFormat="1" ht="31.5" customHeight="1">
      <c r="B134" s="34"/>
      <c r="C134" s="171" t="s">
        <v>198</v>
      </c>
      <c r="D134" s="171" t="s">
        <v>177</v>
      </c>
      <c r="E134" s="172" t="s">
        <v>199</v>
      </c>
      <c r="F134" s="262" t="s">
        <v>200</v>
      </c>
      <c r="G134" s="262"/>
      <c r="H134" s="262"/>
      <c r="I134" s="262"/>
      <c r="J134" s="173" t="s">
        <v>180</v>
      </c>
      <c r="K134" s="174">
        <v>10</v>
      </c>
      <c r="L134" s="175">
        <v>0</v>
      </c>
      <c r="M134" s="264">
        <v>0</v>
      </c>
      <c r="N134" s="265"/>
      <c r="O134" s="265"/>
      <c r="P134" s="263">
        <f t="shared" si="5"/>
        <v>0</v>
      </c>
      <c r="Q134" s="263"/>
      <c r="R134" s="36"/>
      <c r="T134" s="176" t="s">
        <v>24</v>
      </c>
      <c r="U134" s="43" t="s">
        <v>52</v>
      </c>
      <c r="V134" s="123">
        <f t="shared" si="6"/>
        <v>0</v>
      </c>
      <c r="W134" s="123">
        <f t="shared" si="7"/>
        <v>0</v>
      </c>
      <c r="X134" s="123">
        <f t="shared" si="8"/>
        <v>0</v>
      </c>
      <c r="Y134" s="35"/>
      <c r="Z134" s="177">
        <f t="shared" si="9"/>
        <v>0</v>
      </c>
      <c r="AA134" s="177">
        <v>0</v>
      </c>
      <c r="AB134" s="177">
        <f t="shared" si="10"/>
        <v>0</v>
      </c>
      <c r="AC134" s="177">
        <v>0</v>
      </c>
      <c r="AD134" s="178">
        <f t="shared" si="11"/>
        <v>0</v>
      </c>
      <c r="AR134" s="17" t="s">
        <v>181</v>
      </c>
      <c r="AT134" s="17" t="s">
        <v>177</v>
      </c>
      <c r="AU134" s="17" t="s">
        <v>125</v>
      </c>
      <c r="AY134" s="17" t="s">
        <v>176</v>
      </c>
      <c r="BE134" s="110">
        <f t="shared" si="12"/>
        <v>0</v>
      </c>
      <c r="BF134" s="110">
        <f t="shared" si="13"/>
        <v>0</v>
      </c>
      <c r="BG134" s="110">
        <f t="shared" si="14"/>
        <v>0</v>
      </c>
      <c r="BH134" s="110">
        <f t="shared" si="15"/>
        <v>0</v>
      </c>
      <c r="BI134" s="110">
        <f t="shared" si="16"/>
        <v>0</v>
      </c>
      <c r="BJ134" s="17" t="s">
        <v>26</v>
      </c>
      <c r="BK134" s="110">
        <f t="shared" si="17"/>
        <v>0</v>
      </c>
      <c r="BL134" s="17" t="s">
        <v>181</v>
      </c>
      <c r="BM134" s="17" t="s">
        <v>381</v>
      </c>
    </row>
    <row r="135" spans="2:65" s="1" customFormat="1" ht="22.5" customHeight="1">
      <c r="B135" s="34"/>
      <c r="C135" s="179" t="s">
        <v>202</v>
      </c>
      <c r="D135" s="179" t="s">
        <v>183</v>
      </c>
      <c r="E135" s="180" t="s">
        <v>203</v>
      </c>
      <c r="F135" s="266" t="s">
        <v>204</v>
      </c>
      <c r="G135" s="266"/>
      <c r="H135" s="266"/>
      <c r="I135" s="266"/>
      <c r="J135" s="181" t="s">
        <v>183</v>
      </c>
      <c r="K135" s="182">
        <v>10</v>
      </c>
      <c r="L135" s="183">
        <v>0</v>
      </c>
      <c r="M135" s="267"/>
      <c r="N135" s="267"/>
      <c r="O135" s="268"/>
      <c r="P135" s="263">
        <f t="shared" si="5"/>
        <v>0</v>
      </c>
      <c r="Q135" s="263"/>
      <c r="R135" s="36"/>
      <c r="T135" s="176" t="s">
        <v>24</v>
      </c>
      <c r="U135" s="43" t="s">
        <v>52</v>
      </c>
      <c r="V135" s="123">
        <f t="shared" si="6"/>
        <v>0</v>
      </c>
      <c r="W135" s="123">
        <f t="shared" si="7"/>
        <v>0</v>
      </c>
      <c r="X135" s="123">
        <f t="shared" si="8"/>
        <v>0</v>
      </c>
      <c r="Y135" s="35"/>
      <c r="Z135" s="177">
        <f t="shared" si="9"/>
        <v>0</v>
      </c>
      <c r="AA135" s="177">
        <v>0</v>
      </c>
      <c r="AB135" s="177">
        <f t="shared" si="10"/>
        <v>0</v>
      </c>
      <c r="AC135" s="177">
        <v>0</v>
      </c>
      <c r="AD135" s="178">
        <f t="shared" si="11"/>
        <v>0</v>
      </c>
      <c r="AR135" s="17" t="s">
        <v>186</v>
      </c>
      <c r="AT135" s="17" t="s">
        <v>183</v>
      </c>
      <c r="AU135" s="17" t="s">
        <v>125</v>
      </c>
      <c r="AY135" s="17" t="s">
        <v>176</v>
      </c>
      <c r="BE135" s="110">
        <f t="shared" si="12"/>
        <v>0</v>
      </c>
      <c r="BF135" s="110">
        <f t="shared" si="13"/>
        <v>0</v>
      </c>
      <c r="BG135" s="110">
        <f t="shared" si="14"/>
        <v>0</v>
      </c>
      <c r="BH135" s="110">
        <f t="shared" si="15"/>
        <v>0</v>
      </c>
      <c r="BI135" s="110">
        <f t="shared" si="16"/>
        <v>0</v>
      </c>
      <c r="BJ135" s="17" t="s">
        <v>26</v>
      </c>
      <c r="BK135" s="110">
        <f t="shared" si="17"/>
        <v>0</v>
      </c>
      <c r="BL135" s="17" t="s">
        <v>181</v>
      </c>
      <c r="BM135" s="17" t="s">
        <v>382</v>
      </c>
    </row>
    <row r="136" spans="2:65" s="1" customFormat="1" ht="31.5" customHeight="1">
      <c r="B136" s="34"/>
      <c r="C136" s="171" t="s">
        <v>206</v>
      </c>
      <c r="D136" s="171" t="s">
        <v>177</v>
      </c>
      <c r="E136" s="172" t="s">
        <v>207</v>
      </c>
      <c r="F136" s="262" t="s">
        <v>208</v>
      </c>
      <c r="G136" s="262"/>
      <c r="H136" s="262"/>
      <c r="I136" s="262"/>
      <c r="J136" s="173" t="s">
        <v>180</v>
      </c>
      <c r="K136" s="174">
        <v>10</v>
      </c>
      <c r="L136" s="175">
        <v>0</v>
      </c>
      <c r="M136" s="264">
        <v>0</v>
      </c>
      <c r="N136" s="265"/>
      <c r="O136" s="265"/>
      <c r="P136" s="263">
        <f t="shared" si="5"/>
        <v>0</v>
      </c>
      <c r="Q136" s="263"/>
      <c r="R136" s="36"/>
      <c r="T136" s="176" t="s">
        <v>24</v>
      </c>
      <c r="U136" s="43" t="s">
        <v>52</v>
      </c>
      <c r="V136" s="123">
        <f t="shared" si="6"/>
        <v>0</v>
      </c>
      <c r="W136" s="123">
        <f t="shared" si="7"/>
        <v>0</v>
      </c>
      <c r="X136" s="123">
        <f t="shared" si="8"/>
        <v>0</v>
      </c>
      <c r="Y136" s="35"/>
      <c r="Z136" s="177">
        <f t="shared" si="9"/>
        <v>0</v>
      </c>
      <c r="AA136" s="177">
        <v>0</v>
      </c>
      <c r="AB136" s="177">
        <f t="shared" si="10"/>
        <v>0</v>
      </c>
      <c r="AC136" s="177">
        <v>0</v>
      </c>
      <c r="AD136" s="178">
        <f t="shared" si="11"/>
        <v>0</v>
      </c>
      <c r="AR136" s="17" t="s">
        <v>181</v>
      </c>
      <c r="AT136" s="17" t="s">
        <v>177</v>
      </c>
      <c r="AU136" s="17" t="s">
        <v>125</v>
      </c>
      <c r="AY136" s="17" t="s">
        <v>176</v>
      </c>
      <c r="BE136" s="110">
        <f t="shared" si="12"/>
        <v>0</v>
      </c>
      <c r="BF136" s="110">
        <f t="shared" si="13"/>
        <v>0</v>
      </c>
      <c r="BG136" s="110">
        <f t="shared" si="14"/>
        <v>0</v>
      </c>
      <c r="BH136" s="110">
        <f t="shared" si="15"/>
        <v>0</v>
      </c>
      <c r="BI136" s="110">
        <f t="shared" si="16"/>
        <v>0</v>
      </c>
      <c r="BJ136" s="17" t="s">
        <v>26</v>
      </c>
      <c r="BK136" s="110">
        <f t="shared" si="17"/>
        <v>0</v>
      </c>
      <c r="BL136" s="17" t="s">
        <v>181</v>
      </c>
      <c r="BM136" s="17" t="s">
        <v>383</v>
      </c>
    </row>
    <row r="137" spans="2:65" s="1" customFormat="1" ht="22.5" customHeight="1">
      <c r="B137" s="34"/>
      <c r="C137" s="179" t="s">
        <v>210</v>
      </c>
      <c r="D137" s="179" t="s">
        <v>183</v>
      </c>
      <c r="E137" s="180" t="s">
        <v>211</v>
      </c>
      <c r="F137" s="266" t="s">
        <v>212</v>
      </c>
      <c r="G137" s="266"/>
      <c r="H137" s="266"/>
      <c r="I137" s="266"/>
      <c r="J137" s="181" t="s">
        <v>183</v>
      </c>
      <c r="K137" s="182">
        <v>10</v>
      </c>
      <c r="L137" s="183">
        <v>0</v>
      </c>
      <c r="M137" s="267"/>
      <c r="N137" s="267"/>
      <c r="O137" s="268"/>
      <c r="P137" s="263">
        <f t="shared" si="5"/>
        <v>0</v>
      </c>
      <c r="Q137" s="263"/>
      <c r="R137" s="36"/>
      <c r="T137" s="176" t="s">
        <v>24</v>
      </c>
      <c r="U137" s="43" t="s">
        <v>52</v>
      </c>
      <c r="V137" s="123">
        <f t="shared" si="6"/>
        <v>0</v>
      </c>
      <c r="W137" s="123">
        <f t="shared" si="7"/>
        <v>0</v>
      </c>
      <c r="X137" s="123">
        <f t="shared" si="8"/>
        <v>0</v>
      </c>
      <c r="Y137" s="35"/>
      <c r="Z137" s="177">
        <f t="shared" si="9"/>
        <v>0</v>
      </c>
      <c r="AA137" s="177">
        <v>0</v>
      </c>
      <c r="AB137" s="177">
        <f t="shared" si="10"/>
        <v>0</v>
      </c>
      <c r="AC137" s="177">
        <v>0</v>
      </c>
      <c r="AD137" s="178">
        <f t="shared" si="11"/>
        <v>0</v>
      </c>
      <c r="AR137" s="17" t="s">
        <v>186</v>
      </c>
      <c r="AT137" s="17" t="s">
        <v>183</v>
      </c>
      <c r="AU137" s="17" t="s">
        <v>125</v>
      </c>
      <c r="AY137" s="17" t="s">
        <v>176</v>
      </c>
      <c r="BE137" s="110">
        <f t="shared" si="12"/>
        <v>0</v>
      </c>
      <c r="BF137" s="110">
        <f t="shared" si="13"/>
        <v>0</v>
      </c>
      <c r="BG137" s="110">
        <f t="shared" si="14"/>
        <v>0</v>
      </c>
      <c r="BH137" s="110">
        <f t="shared" si="15"/>
        <v>0</v>
      </c>
      <c r="BI137" s="110">
        <f t="shared" si="16"/>
        <v>0</v>
      </c>
      <c r="BJ137" s="17" t="s">
        <v>26</v>
      </c>
      <c r="BK137" s="110">
        <f t="shared" si="17"/>
        <v>0</v>
      </c>
      <c r="BL137" s="17" t="s">
        <v>181</v>
      </c>
      <c r="BM137" s="17" t="s">
        <v>384</v>
      </c>
    </row>
    <row r="138" spans="2:65" s="9" customFormat="1" ht="29.85" customHeight="1">
      <c r="B138" s="159"/>
      <c r="C138" s="160"/>
      <c r="D138" s="170" t="s">
        <v>140</v>
      </c>
      <c r="E138" s="170"/>
      <c r="F138" s="170"/>
      <c r="G138" s="170"/>
      <c r="H138" s="170"/>
      <c r="I138" s="170"/>
      <c r="J138" s="170"/>
      <c r="K138" s="170"/>
      <c r="L138" s="170"/>
      <c r="M138" s="278">
        <f>BK138</f>
        <v>0</v>
      </c>
      <c r="N138" s="279"/>
      <c r="O138" s="279"/>
      <c r="P138" s="279"/>
      <c r="Q138" s="279"/>
      <c r="R138" s="162"/>
      <c r="T138" s="163"/>
      <c r="U138" s="160"/>
      <c r="V138" s="160"/>
      <c r="W138" s="164">
        <f>SUM(W139:W143)</f>
        <v>0</v>
      </c>
      <c r="X138" s="164">
        <f>SUM(X139:X143)</f>
        <v>0</v>
      </c>
      <c r="Y138" s="160"/>
      <c r="Z138" s="165">
        <f>SUM(Z139:Z143)</f>
        <v>0</v>
      </c>
      <c r="AA138" s="160"/>
      <c r="AB138" s="165">
        <f>SUM(AB139:AB143)</f>
        <v>1.2E-2</v>
      </c>
      <c r="AC138" s="160"/>
      <c r="AD138" s="166">
        <f>SUM(AD139:AD143)</f>
        <v>0</v>
      </c>
      <c r="AR138" s="167" t="s">
        <v>125</v>
      </c>
      <c r="AT138" s="168" t="s">
        <v>88</v>
      </c>
      <c r="AU138" s="168" t="s">
        <v>26</v>
      </c>
      <c r="AY138" s="167" t="s">
        <v>176</v>
      </c>
      <c r="BK138" s="169">
        <f>SUM(BK139:BK143)</f>
        <v>0</v>
      </c>
    </row>
    <row r="139" spans="2:65" s="1" customFormat="1" ht="31.5" customHeight="1">
      <c r="B139" s="34"/>
      <c r="C139" s="171" t="s">
        <v>214</v>
      </c>
      <c r="D139" s="171" t="s">
        <v>177</v>
      </c>
      <c r="E139" s="172" t="s">
        <v>385</v>
      </c>
      <c r="F139" s="262" t="s">
        <v>386</v>
      </c>
      <c r="G139" s="262"/>
      <c r="H139" s="262"/>
      <c r="I139" s="262"/>
      <c r="J139" s="173" t="s">
        <v>180</v>
      </c>
      <c r="K139" s="174">
        <v>135</v>
      </c>
      <c r="L139" s="175">
        <v>0</v>
      </c>
      <c r="M139" s="264">
        <v>0</v>
      </c>
      <c r="N139" s="265"/>
      <c r="O139" s="265"/>
      <c r="P139" s="263">
        <f>ROUND(V139*K139,2)</f>
        <v>0</v>
      </c>
      <c r="Q139" s="263"/>
      <c r="R139" s="36"/>
      <c r="T139" s="176" t="s">
        <v>24</v>
      </c>
      <c r="U139" s="43" t="s">
        <v>52</v>
      </c>
      <c r="V139" s="123">
        <f>L139+M139</f>
        <v>0</v>
      </c>
      <c r="W139" s="123">
        <f>ROUND(L139*K139,2)</f>
        <v>0</v>
      </c>
      <c r="X139" s="123">
        <f>ROUND(M139*K139,2)</f>
        <v>0</v>
      </c>
      <c r="Y139" s="35"/>
      <c r="Z139" s="177">
        <f>Y139*K139</f>
        <v>0</v>
      </c>
      <c r="AA139" s="177">
        <v>0</v>
      </c>
      <c r="AB139" s="177">
        <f>AA139*K139</f>
        <v>0</v>
      </c>
      <c r="AC139" s="177">
        <v>0</v>
      </c>
      <c r="AD139" s="178">
        <f>AC139*K139</f>
        <v>0</v>
      </c>
      <c r="AR139" s="17" t="s">
        <v>181</v>
      </c>
      <c r="AT139" s="17" t="s">
        <v>177</v>
      </c>
      <c r="AU139" s="17" t="s">
        <v>125</v>
      </c>
      <c r="AY139" s="17" t="s">
        <v>176</v>
      </c>
      <c r="BE139" s="110">
        <f>IF(U139="základní",P139,0)</f>
        <v>0</v>
      </c>
      <c r="BF139" s="110">
        <f>IF(U139="snížená",P139,0)</f>
        <v>0</v>
      </c>
      <c r="BG139" s="110">
        <f>IF(U139="zákl. přenesená",P139,0)</f>
        <v>0</v>
      </c>
      <c r="BH139" s="110">
        <f>IF(U139="sníž. přenesená",P139,0)</f>
        <v>0</v>
      </c>
      <c r="BI139" s="110">
        <f>IF(U139="nulová",P139,0)</f>
        <v>0</v>
      </c>
      <c r="BJ139" s="17" t="s">
        <v>26</v>
      </c>
      <c r="BK139" s="110">
        <f>ROUND(V139*K139,2)</f>
        <v>0</v>
      </c>
      <c r="BL139" s="17" t="s">
        <v>181</v>
      </c>
      <c r="BM139" s="17" t="s">
        <v>387</v>
      </c>
    </row>
    <row r="140" spans="2:65" s="1" customFormat="1" ht="22.5" customHeight="1">
      <c r="B140" s="34"/>
      <c r="C140" s="179" t="s">
        <v>31</v>
      </c>
      <c r="D140" s="179" t="s">
        <v>183</v>
      </c>
      <c r="E140" s="180" t="s">
        <v>218</v>
      </c>
      <c r="F140" s="266" t="s">
        <v>219</v>
      </c>
      <c r="G140" s="266"/>
      <c r="H140" s="266"/>
      <c r="I140" s="266"/>
      <c r="J140" s="181" t="s">
        <v>180</v>
      </c>
      <c r="K140" s="182">
        <v>100</v>
      </c>
      <c r="L140" s="183">
        <v>0</v>
      </c>
      <c r="M140" s="267"/>
      <c r="N140" s="267"/>
      <c r="O140" s="268"/>
      <c r="P140" s="263">
        <f>ROUND(V140*K140,2)</f>
        <v>0</v>
      </c>
      <c r="Q140" s="263"/>
      <c r="R140" s="36"/>
      <c r="T140" s="176" t="s">
        <v>24</v>
      </c>
      <c r="U140" s="43" t="s">
        <v>52</v>
      </c>
      <c r="V140" s="123">
        <f>L140+M140</f>
        <v>0</v>
      </c>
      <c r="W140" s="123">
        <f>ROUND(L140*K140,2)</f>
        <v>0</v>
      </c>
      <c r="X140" s="123">
        <f>ROUND(M140*K140,2)</f>
        <v>0</v>
      </c>
      <c r="Y140" s="35"/>
      <c r="Z140" s="177">
        <f>Y140*K140</f>
        <v>0</v>
      </c>
      <c r="AA140" s="177">
        <v>1.2E-4</v>
      </c>
      <c r="AB140" s="177">
        <f>AA140*K140</f>
        <v>1.2E-2</v>
      </c>
      <c r="AC140" s="177">
        <v>0</v>
      </c>
      <c r="AD140" s="178">
        <f>AC140*K140</f>
        <v>0</v>
      </c>
      <c r="AR140" s="17" t="s">
        <v>186</v>
      </c>
      <c r="AT140" s="17" t="s">
        <v>183</v>
      </c>
      <c r="AU140" s="17" t="s">
        <v>125</v>
      </c>
      <c r="AY140" s="17" t="s">
        <v>176</v>
      </c>
      <c r="BE140" s="110">
        <f>IF(U140="základní",P140,0)</f>
        <v>0</v>
      </c>
      <c r="BF140" s="110">
        <f>IF(U140="snížená",P140,0)</f>
        <v>0</v>
      </c>
      <c r="BG140" s="110">
        <f>IF(U140="zákl. přenesená",P140,0)</f>
        <v>0</v>
      </c>
      <c r="BH140" s="110">
        <f>IF(U140="sníž. přenesená",P140,0)</f>
        <v>0</v>
      </c>
      <c r="BI140" s="110">
        <f>IF(U140="nulová",P140,0)</f>
        <v>0</v>
      </c>
      <c r="BJ140" s="17" t="s">
        <v>26</v>
      </c>
      <c r="BK140" s="110">
        <f>ROUND(V140*K140,2)</f>
        <v>0</v>
      </c>
      <c r="BL140" s="17" t="s">
        <v>181</v>
      </c>
      <c r="BM140" s="17" t="s">
        <v>388</v>
      </c>
    </row>
    <row r="141" spans="2:65" s="1" customFormat="1" ht="22.5" customHeight="1">
      <c r="B141" s="34"/>
      <c r="C141" s="35"/>
      <c r="D141" s="35"/>
      <c r="E141" s="35"/>
      <c r="F141" s="269" t="s">
        <v>221</v>
      </c>
      <c r="G141" s="270"/>
      <c r="H141" s="270"/>
      <c r="I141" s="270"/>
      <c r="J141" s="35"/>
      <c r="K141" s="35"/>
      <c r="L141" s="35"/>
      <c r="M141" s="35"/>
      <c r="N141" s="35"/>
      <c r="O141" s="35"/>
      <c r="P141" s="35"/>
      <c r="Q141" s="35"/>
      <c r="R141" s="36"/>
      <c r="T141" s="144"/>
      <c r="U141" s="35"/>
      <c r="V141" s="35"/>
      <c r="W141" s="35"/>
      <c r="X141" s="35"/>
      <c r="Y141" s="35"/>
      <c r="Z141" s="35"/>
      <c r="AA141" s="35"/>
      <c r="AB141" s="35"/>
      <c r="AC141" s="35"/>
      <c r="AD141" s="77"/>
      <c r="AT141" s="17" t="s">
        <v>189</v>
      </c>
      <c r="AU141" s="17" t="s">
        <v>125</v>
      </c>
    </row>
    <row r="142" spans="2:65" s="1" customFormat="1" ht="22.5" customHeight="1">
      <c r="B142" s="34"/>
      <c r="C142" s="179" t="s">
        <v>222</v>
      </c>
      <c r="D142" s="179" t="s">
        <v>183</v>
      </c>
      <c r="E142" s="180" t="s">
        <v>223</v>
      </c>
      <c r="F142" s="266" t="s">
        <v>224</v>
      </c>
      <c r="G142" s="266"/>
      <c r="H142" s="266"/>
      <c r="I142" s="266"/>
      <c r="J142" s="181" t="s">
        <v>180</v>
      </c>
      <c r="K142" s="182">
        <v>35</v>
      </c>
      <c r="L142" s="183">
        <v>0</v>
      </c>
      <c r="M142" s="267"/>
      <c r="N142" s="267"/>
      <c r="O142" s="268"/>
      <c r="P142" s="263">
        <f>ROUND(V142*K142,2)</f>
        <v>0</v>
      </c>
      <c r="Q142" s="263"/>
      <c r="R142" s="36"/>
      <c r="T142" s="176" t="s">
        <v>24</v>
      </c>
      <c r="U142" s="43" t="s">
        <v>52</v>
      </c>
      <c r="V142" s="123">
        <f>L142+M142</f>
        <v>0</v>
      </c>
      <c r="W142" s="123">
        <f>ROUND(L142*K142,2)</f>
        <v>0</v>
      </c>
      <c r="X142" s="123">
        <f>ROUND(M142*K142,2)</f>
        <v>0</v>
      </c>
      <c r="Y142" s="35"/>
      <c r="Z142" s="177">
        <f>Y142*K142</f>
        <v>0</v>
      </c>
      <c r="AA142" s="177">
        <v>0</v>
      </c>
      <c r="AB142" s="177">
        <f>AA142*K142</f>
        <v>0</v>
      </c>
      <c r="AC142" s="177">
        <v>0</v>
      </c>
      <c r="AD142" s="178">
        <f>AC142*K142</f>
        <v>0</v>
      </c>
      <c r="AR142" s="17" t="s">
        <v>186</v>
      </c>
      <c r="AT142" s="17" t="s">
        <v>183</v>
      </c>
      <c r="AU142" s="17" t="s">
        <v>125</v>
      </c>
      <c r="AY142" s="17" t="s">
        <v>176</v>
      </c>
      <c r="BE142" s="110">
        <f>IF(U142="základní",P142,0)</f>
        <v>0</v>
      </c>
      <c r="BF142" s="110">
        <f>IF(U142="snížená",P142,0)</f>
        <v>0</v>
      </c>
      <c r="BG142" s="110">
        <f>IF(U142="zákl. přenesená",P142,0)</f>
        <v>0</v>
      </c>
      <c r="BH142" s="110">
        <f>IF(U142="sníž. přenesená",P142,0)</f>
        <v>0</v>
      </c>
      <c r="BI142" s="110">
        <f>IF(U142="nulová",P142,0)</f>
        <v>0</v>
      </c>
      <c r="BJ142" s="17" t="s">
        <v>26</v>
      </c>
      <c r="BK142" s="110">
        <f>ROUND(V142*K142,2)</f>
        <v>0</v>
      </c>
      <c r="BL142" s="17" t="s">
        <v>181</v>
      </c>
      <c r="BM142" s="17" t="s">
        <v>389</v>
      </c>
    </row>
    <row r="143" spans="2:65" s="1" customFormat="1" ht="22.5" customHeight="1">
      <c r="B143" s="34"/>
      <c r="C143" s="35"/>
      <c r="D143" s="35"/>
      <c r="E143" s="35"/>
      <c r="F143" s="269" t="s">
        <v>226</v>
      </c>
      <c r="G143" s="270"/>
      <c r="H143" s="270"/>
      <c r="I143" s="270"/>
      <c r="J143" s="35"/>
      <c r="K143" s="35"/>
      <c r="L143" s="35"/>
      <c r="M143" s="35"/>
      <c r="N143" s="35"/>
      <c r="O143" s="35"/>
      <c r="P143" s="35"/>
      <c r="Q143" s="35"/>
      <c r="R143" s="36"/>
      <c r="T143" s="144"/>
      <c r="U143" s="35"/>
      <c r="V143" s="35"/>
      <c r="W143" s="35"/>
      <c r="X143" s="35"/>
      <c r="Y143" s="35"/>
      <c r="Z143" s="35"/>
      <c r="AA143" s="35"/>
      <c r="AB143" s="35"/>
      <c r="AC143" s="35"/>
      <c r="AD143" s="77"/>
      <c r="AT143" s="17" t="s">
        <v>189</v>
      </c>
      <c r="AU143" s="17" t="s">
        <v>125</v>
      </c>
    </row>
    <row r="144" spans="2:65" s="9" customFormat="1" ht="29.85" customHeight="1">
      <c r="B144" s="159"/>
      <c r="C144" s="160"/>
      <c r="D144" s="170" t="s">
        <v>141</v>
      </c>
      <c r="E144" s="170"/>
      <c r="F144" s="170"/>
      <c r="G144" s="170"/>
      <c r="H144" s="170"/>
      <c r="I144" s="170"/>
      <c r="J144" s="170"/>
      <c r="K144" s="170"/>
      <c r="L144" s="170"/>
      <c r="M144" s="276">
        <f>BK144</f>
        <v>0</v>
      </c>
      <c r="N144" s="277"/>
      <c r="O144" s="277"/>
      <c r="P144" s="277"/>
      <c r="Q144" s="277"/>
      <c r="R144" s="162"/>
      <c r="T144" s="163"/>
      <c r="U144" s="160"/>
      <c r="V144" s="160"/>
      <c r="W144" s="164">
        <f>SUM(W145:W153)</f>
        <v>0</v>
      </c>
      <c r="X144" s="164">
        <f>SUM(X145:X153)</f>
        <v>0</v>
      </c>
      <c r="Y144" s="160"/>
      <c r="Z144" s="165">
        <f>SUM(Z145:Z153)</f>
        <v>0</v>
      </c>
      <c r="AA144" s="160"/>
      <c r="AB144" s="165">
        <f>SUM(AB145:AB153)</f>
        <v>9.6000000000000002E-4</v>
      </c>
      <c r="AC144" s="160"/>
      <c r="AD144" s="166">
        <f>SUM(AD145:AD153)</f>
        <v>0</v>
      </c>
      <c r="AR144" s="167" t="s">
        <v>125</v>
      </c>
      <c r="AT144" s="168" t="s">
        <v>88</v>
      </c>
      <c r="AU144" s="168" t="s">
        <v>26</v>
      </c>
      <c r="AY144" s="167" t="s">
        <v>176</v>
      </c>
      <c r="BK144" s="169">
        <f>SUM(BK145:BK153)</f>
        <v>0</v>
      </c>
    </row>
    <row r="145" spans="2:65" s="1" customFormat="1" ht="31.5" customHeight="1">
      <c r="B145" s="34"/>
      <c r="C145" s="171" t="s">
        <v>227</v>
      </c>
      <c r="D145" s="171" t="s">
        <v>177</v>
      </c>
      <c r="E145" s="172" t="s">
        <v>390</v>
      </c>
      <c r="F145" s="262" t="s">
        <v>391</v>
      </c>
      <c r="G145" s="262"/>
      <c r="H145" s="262"/>
      <c r="I145" s="262"/>
      <c r="J145" s="173" t="s">
        <v>230</v>
      </c>
      <c r="K145" s="174">
        <v>4</v>
      </c>
      <c r="L145" s="175">
        <v>0</v>
      </c>
      <c r="M145" s="264">
        <v>0</v>
      </c>
      <c r="N145" s="265"/>
      <c r="O145" s="265"/>
      <c r="P145" s="263">
        <f t="shared" ref="P145:P150" si="18">ROUND(V145*K145,2)</f>
        <v>0</v>
      </c>
      <c r="Q145" s="263"/>
      <c r="R145" s="36"/>
      <c r="T145" s="176" t="s">
        <v>24</v>
      </c>
      <c r="U145" s="43" t="s">
        <v>52</v>
      </c>
      <c r="V145" s="123">
        <f t="shared" ref="V145:V150" si="19">L145+M145</f>
        <v>0</v>
      </c>
      <c r="W145" s="123">
        <f t="shared" ref="W145:W150" si="20">ROUND(L145*K145,2)</f>
        <v>0</v>
      </c>
      <c r="X145" s="123">
        <f t="shared" ref="X145:X150" si="21">ROUND(M145*K145,2)</f>
        <v>0</v>
      </c>
      <c r="Y145" s="35"/>
      <c r="Z145" s="177">
        <f t="shared" ref="Z145:Z150" si="22">Y145*K145</f>
        <v>0</v>
      </c>
      <c r="AA145" s="177">
        <v>0</v>
      </c>
      <c r="AB145" s="177">
        <f t="shared" ref="AB145:AB150" si="23">AA145*K145</f>
        <v>0</v>
      </c>
      <c r="AC145" s="177">
        <v>0</v>
      </c>
      <c r="AD145" s="178">
        <f t="shared" ref="AD145:AD150" si="24">AC145*K145</f>
        <v>0</v>
      </c>
      <c r="AR145" s="17" t="s">
        <v>181</v>
      </c>
      <c r="AT145" s="17" t="s">
        <v>177</v>
      </c>
      <c r="AU145" s="17" t="s">
        <v>125</v>
      </c>
      <c r="AY145" s="17" t="s">
        <v>176</v>
      </c>
      <c r="BE145" s="110">
        <f t="shared" ref="BE145:BE150" si="25">IF(U145="základní",P145,0)</f>
        <v>0</v>
      </c>
      <c r="BF145" s="110">
        <f t="shared" ref="BF145:BF150" si="26">IF(U145="snížená",P145,0)</f>
        <v>0</v>
      </c>
      <c r="BG145" s="110">
        <f t="shared" ref="BG145:BG150" si="27">IF(U145="zákl. přenesená",P145,0)</f>
        <v>0</v>
      </c>
      <c r="BH145" s="110">
        <f t="shared" ref="BH145:BH150" si="28">IF(U145="sníž. přenesená",P145,0)</f>
        <v>0</v>
      </c>
      <c r="BI145" s="110">
        <f t="shared" ref="BI145:BI150" si="29">IF(U145="nulová",P145,0)</f>
        <v>0</v>
      </c>
      <c r="BJ145" s="17" t="s">
        <v>26</v>
      </c>
      <c r="BK145" s="110">
        <f t="shared" ref="BK145:BK150" si="30">ROUND(V145*K145,2)</f>
        <v>0</v>
      </c>
      <c r="BL145" s="17" t="s">
        <v>181</v>
      </c>
      <c r="BM145" s="17" t="s">
        <v>392</v>
      </c>
    </row>
    <row r="146" spans="2:65" s="1" customFormat="1" ht="31.5" customHeight="1">
      <c r="B146" s="34"/>
      <c r="C146" s="179" t="s">
        <v>232</v>
      </c>
      <c r="D146" s="179" t="s">
        <v>183</v>
      </c>
      <c r="E146" s="180" t="s">
        <v>393</v>
      </c>
      <c r="F146" s="266" t="s">
        <v>394</v>
      </c>
      <c r="G146" s="266"/>
      <c r="H146" s="266"/>
      <c r="I146" s="266"/>
      <c r="J146" s="181" t="s">
        <v>230</v>
      </c>
      <c r="K146" s="182">
        <v>4</v>
      </c>
      <c r="L146" s="183">
        <v>0</v>
      </c>
      <c r="M146" s="267"/>
      <c r="N146" s="267"/>
      <c r="O146" s="268"/>
      <c r="P146" s="263">
        <f t="shared" si="18"/>
        <v>0</v>
      </c>
      <c r="Q146" s="263"/>
      <c r="R146" s="36"/>
      <c r="T146" s="176" t="s">
        <v>24</v>
      </c>
      <c r="U146" s="43" t="s">
        <v>52</v>
      </c>
      <c r="V146" s="123">
        <f t="shared" si="19"/>
        <v>0</v>
      </c>
      <c r="W146" s="123">
        <f t="shared" si="20"/>
        <v>0</v>
      </c>
      <c r="X146" s="123">
        <f t="shared" si="21"/>
        <v>0</v>
      </c>
      <c r="Y146" s="35"/>
      <c r="Z146" s="177">
        <f t="shared" si="22"/>
        <v>0</v>
      </c>
      <c r="AA146" s="177">
        <v>1E-4</v>
      </c>
      <c r="AB146" s="177">
        <f t="shared" si="23"/>
        <v>4.0000000000000002E-4</v>
      </c>
      <c r="AC146" s="177">
        <v>0</v>
      </c>
      <c r="AD146" s="178">
        <f t="shared" si="24"/>
        <v>0</v>
      </c>
      <c r="AR146" s="17" t="s">
        <v>186</v>
      </c>
      <c r="AT146" s="17" t="s">
        <v>183</v>
      </c>
      <c r="AU146" s="17" t="s">
        <v>125</v>
      </c>
      <c r="AY146" s="17" t="s">
        <v>176</v>
      </c>
      <c r="BE146" s="110">
        <f t="shared" si="25"/>
        <v>0</v>
      </c>
      <c r="BF146" s="110">
        <f t="shared" si="26"/>
        <v>0</v>
      </c>
      <c r="BG146" s="110">
        <f t="shared" si="27"/>
        <v>0</v>
      </c>
      <c r="BH146" s="110">
        <f t="shared" si="28"/>
        <v>0</v>
      </c>
      <c r="BI146" s="110">
        <f t="shared" si="29"/>
        <v>0</v>
      </c>
      <c r="BJ146" s="17" t="s">
        <v>26</v>
      </c>
      <c r="BK146" s="110">
        <f t="shared" si="30"/>
        <v>0</v>
      </c>
      <c r="BL146" s="17" t="s">
        <v>181</v>
      </c>
      <c r="BM146" s="17" t="s">
        <v>395</v>
      </c>
    </row>
    <row r="147" spans="2:65" s="1" customFormat="1" ht="31.5" customHeight="1">
      <c r="B147" s="34"/>
      <c r="C147" s="171" t="s">
        <v>237</v>
      </c>
      <c r="D147" s="171" t="s">
        <v>177</v>
      </c>
      <c r="E147" s="172" t="s">
        <v>228</v>
      </c>
      <c r="F147" s="262" t="s">
        <v>229</v>
      </c>
      <c r="G147" s="262"/>
      <c r="H147" s="262"/>
      <c r="I147" s="262"/>
      <c r="J147" s="173" t="s">
        <v>230</v>
      </c>
      <c r="K147" s="174">
        <v>2</v>
      </c>
      <c r="L147" s="175">
        <v>0</v>
      </c>
      <c r="M147" s="264">
        <v>0</v>
      </c>
      <c r="N147" s="265"/>
      <c r="O147" s="265"/>
      <c r="P147" s="263">
        <f t="shared" si="18"/>
        <v>0</v>
      </c>
      <c r="Q147" s="263"/>
      <c r="R147" s="36"/>
      <c r="T147" s="176" t="s">
        <v>24</v>
      </c>
      <c r="U147" s="43" t="s">
        <v>52</v>
      </c>
      <c r="V147" s="123">
        <f t="shared" si="19"/>
        <v>0</v>
      </c>
      <c r="W147" s="123">
        <f t="shared" si="20"/>
        <v>0</v>
      </c>
      <c r="X147" s="123">
        <f t="shared" si="21"/>
        <v>0</v>
      </c>
      <c r="Y147" s="35"/>
      <c r="Z147" s="177">
        <f t="shared" si="22"/>
        <v>0</v>
      </c>
      <c r="AA147" s="177">
        <v>0</v>
      </c>
      <c r="AB147" s="177">
        <f t="shared" si="23"/>
        <v>0</v>
      </c>
      <c r="AC147" s="177">
        <v>0</v>
      </c>
      <c r="AD147" s="178">
        <f t="shared" si="24"/>
        <v>0</v>
      </c>
      <c r="AR147" s="17" t="s">
        <v>181</v>
      </c>
      <c r="AT147" s="17" t="s">
        <v>177</v>
      </c>
      <c r="AU147" s="17" t="s">
        <v>125</v>
      </c>
      <c r="AY147" s="17" t="s">
        <v>176</v>
      </c>
      <c r="BE147" s="110">
        <f t="shared" si="25"/>
        <v>0</v>
      </c>
      <c r="BF147" s="110">
        <f t="shared" si="26"/>
        <v>0</v>
      </c>
      <c r="BG147" s="110">
        <f t="shared" si="27"/>
        <v>0</v>
      </c>
      <c r="BH147" s="110">
        <f t="shared" si="28"/>
        <v>0</v>
      </c>
      <c r="BI147" s="110">
        <f t="shared" si="29"/>
        <v>0</v>
      </c>
      <c r="BJ147" s="17" t="s">
        <v>26</v>
      </c>
      <c r="BK147" s="110">
        <f t="shared" si="30"/>
        <v>0</v>
      </c>
      <c r="BL147" s="17" t="s">
        <v>181</v>
      </c>
      <c r="BM147" s="17" t="s">
        <v>396</v>
      </c>
    </row>
    <row r="148" spans="2:65" s="1" customFormat="1" ht="22.5" customHeight="1">
      <c r="B148" s="34"/>
      <c r="C148" s="179" t="s">
        <v>12</v>
      </c>
      <c r="D148" s="179" t="s">
        <v>183</v>
      </c>
      <c r="E148" s="180" t="s">
        <v>233</v>
      </c>
      <c r="F148" s="266" t="s">
        <v>234</v>
      </c>
      <c r="G148" s="266"/>
      <c r="H148" s="266"/>
      <c r="I148" s="266"/>
      <c r="J148" s="181" t="s">
        <v>235</v>
      </c>
      <c r="K148" s="182">
        <v>2</v>
      </c>
      <c r="L148" s="183">
        <v>0</v>
      </c>
      <c r="M148" s="267"/>
      <c r="N148" s="267"/>
      <c r="O148" s="268"/>
      <c r="P148" s="263">
        <f t="shared" si="18"/>
        <v>0</v>
      </c>
      <c r="Q148" s="263"/>
      <c r="R148" s="36"/>
      <c r="T148" s="176" t="s">
        <v>24</v>
      </c>
      <c r="U148" s="43" t="s">
        <v>52</v>
      </c>
      <c r="V148" s="123">
        <f t="shared" si="19"/>
        <v>0</v>
      </c>
      <c r="W148" s="123">
        <f t="shared" si="20"/>
        <v>0</v>
      </c>
      <c r="X148" s="123">
        <f t="shared" si="21"/>
        <v>0</v>
      </c>
      <c r="Y148" s="35"/>
      <c r="Z148" s="177">
        <f t="shared" si="22"/>
        <v>0</v>
      </c>
      <c r="AA148" s="177">
        <v>0</v>
      </c>
      <c r="AB148" s="177">
        <f t="shared" si="23"/>
        <v>0</v>
      </c>
      <c r="AC148" s="177">
        <v>0</v>
      </c>
      <c r="AD148" s="178">
        <f t="shared" si="24"/>
        <v>0</v>
      </c>
      <c r="AR148" s="17" t="s">
        <v>186</v>
      </c>
      <c r="AT148" s="17" t="s">
        <v>183</v>
      </c>
      <c r="AU148" s="17" t="s">
        <v>125</v>
      </c>
      <c r="AY148" s="17" t="s">
        <v>176</v>
      </c>
      <c r="BE148" s="110">
        <f t="shared" si="25"/>
        <v>0</v>
      </c>
      <c r="BF148" s="110">
        <f t="shared" si="26"/>
        <v>0</v>
      </c>
      <c r="BG148" s="110">
        <f t="shared" si="27"/>
        <v>0</v>
      </c>
      <c r="BH148" s="110">
        <f t="shared" si="28"/>
        <v>0</v>
      </c>
      <c r="BI148" s="110">
        <f t="shared" si="29"/>
        <v>0</v>
      </c>
      <c r="BJ148" s="17" t="s">
        <v>26</v>
      </c>
      <c r="BK148" s="110">
        <f t="shared" si="30"/>
        <v>0</v>
      </c>
      <c r="BL148" s="17" t="s">
        <v>181</v>
      </c>
      <c r="BM148" s="17" t="s">
        <v>397</v>
      </c>
    </row>
    <row r="149" spans="2:65" s="1" customFormat="1" ht="31.5" customHeight="1">
      <c r="B149" s="34"/>
      <c r="C149" s="171" t="s">
        <v>181</v>
      </c>
      <c r="D149" s="171" t="s">
        <v>177</v>
      </c>
      <c r="E149" s="172" t="s">
        <v>398</v>
      </c>
      <c r="F149" s="262" t="s">
        <v>399</v>
      </c>
      <c r="G149" s="262"/>
      <c r="H149" s="262"/>
      <c r="I149" s="262"/>
      <c r="J149" s="173" t="s">
        <v>230</v>
      </c>
      <c r="K149" s="174">
        <v>2</v>
      </c>
      <c r="L149" s="175">
        <v>0</v>
      </c>
      <c r="M149" s="264">
        <v>0</v>
      </c>
      <c r="N149" s="265"/>
      <c r="O149" s="265"/>
      <c r="P149" s="263">
        <f t="shared" si="18"/>
        <v>0</v>
      </c>
      <c r="Q149" s="263"/>
      <c r="R149" s="36"/>
      <c r="T149" s="176" t="s">
        <v>24</v>
      </c>
      <c r="U149" s="43" t="s">
        <v>52</v>
      </c>
      <c r="V149" s="123">
        <f t="shared" si="19"/>
        <v>0</v>
      </c>
      <c r="W149" s="123">
        <f t="shared" si="20"/>
        <v>0</v>
      </c>
      <c r="X149" s="123">
        <f t="shared" si="21"/>
        <v>0</v>
      </c>
      <c r="Y149" s="35"/>
      <c r="Z149" s="177">
        <f t="shared" si="22"/>
        <v>0</v>
      </c>
      <c r="AA149" s="177">
        <v>0</v>
      </c>
      <c r="AB149" s="177">
        <f t="shared" si="23"/>
        <v>0</v>
      </c>
      <c r="AC149" s="177">
        <v>0</v>
      </c>
      <c r="AD149" s="178">
        <f t="shared" si="24"/>
        <v>0</v>
      </c>
      <c r="AR149" s="17" t="s">
        <v>181</v>
      </c>
      <c r="AT149" s="17" t="s">
        <v>177</v>
      </c>
      <c r="AU149" s="17" t="s">
        <v>125</v>
      </c>
      <c r="AY149" s="17" t="s">
        <v>176</v>
      </c>
      <c r="BE149" s="110">
        <f t="shared" si="25"/>
        <v>0</v>
      </c>
      <c r="BF149" s="110">
        <f t="shared" si="26"/>
        <v>0</v>
      </c>
      <c r="BG149" s="110">
        <f t="shared" si="27"/>
        <v>0</v>
      </c>
      <c r="BH149" s="110">
        <f t="shared" si="28"/>
        <v>0</v>
      </c>
      <c r="BI149" s="110">
        <f t="shared" si="29"/>
        <v>0</v>
      </c>
      <c r="BJ149" s="17" t="s">
        <v>26</v>
      </c>
      <c r="BK149" s="110">
        <f t="shared" si="30"/>
        <v>0</v>
      </c>
      <c r="BL149" s="17" t="s">
        <v>181</v>
      </c>
      <c r="BM149" s="17" t="s">
        <v>400</v>
      </c>
    </row>
    <row r="150" spans="2:65" s="1" customFormat="1" ht="22.5" customHeight="1">
      <c r="B150" s="34"/>
      <c r="C150" s="179" t="s">
        <v>249</v>
      </c>
      <c r="D150" s="179" t="s">
        <v>183</v>
      </c>
      <c r="E150" s="180" t="s">
        <v>401</v>
      </c>
      <c r="F150" s="266" t="s">
        <v>402</v>
      </c>
      <c r="G150" s="266"/>
      <c r="H150" s="266"/>
      <c r="I150" s="266"/>
      <c r="J150" s="181" t="s">
        <v>230</v>
      </c>
      <c r="K150" s="182">
        <v>2</v>
      </c>
      <c r="L150" s="183">
        <v>0</v>
      </c>
      <c r="M150" s="267"/>
      <c r="N150" s="267"/>
      <c r="O150" s="268"/>
      <c r="P150" s="263">
        <f t="shared" si="18"/>
        <v>0</v>
      </c>
      <c r="Q150" s="263"/>
      <c r="R150" s="36"/>
      <c r="T150" s="176" t="s">
        <v>24</v>
      </c>
      <c r="U150" s="43" t="s">
        <v>52</v>
      </c>
      <c r="V150" s="123">
        <f t="shared" si="19"/>
        <v>0</v>
      </c>
      <c r="W150" s="123">
        <f t="shared" si="20"/>
        <v>0</v>
      </c>
      <c r="X150" s="123">
        <f t="shared" si="21"/>
        <v>0</v>
      </c>
      <c r="Y150" s="35"/>
      <c r="Z150" s="177">
        <f t="shared" si="22"/>
        <v>0</v>
      </c>
      <c r="AA150" s="177">
        <v>1.3999999999999999E-4</v>
      </c>
      <c r="AB150" s="177">
        <f t="shared" si="23"/>
        <v>2.7999999999999998E-4</v>
      </c>
      <c r="AC150" s="177">
        <v>0</v>
      </c>
      <c r="AD150" s="178">
        <f t="shared" si="24"/>
        <v>0</v>
      </c>
      <c r="AR150" s="17" t="s">
        <v>186</v>
      </c>
      <c r="AT150" s="17" t="s">
        <v>183</v>
      </c>
      <c r="AU150" s="17" t="s">
        <v>125</v>
      </c>
      <c r="AY150" s="17" t="s">
        <v>176</v>
      </c>
      <c r="BE150" s="110">
        <f t="shared" si="25"/>
        <v>0</v>
      </c>
      <c r="BF150" s="110">
        <f t="shared" si="26"/>
        <v>0</v>
      </c>
      <c r="BG150" s="110">
        <f t="shared" si="27"/>
        <v>0</v>
      </c>
      <c r="BH150" s="110">
        <f t="shared" si="28"/>
        <v>0</v>
      </c>
      <c r="BI150" s="110">
        <f t="shared" si="29"/>
        <v>0</v>
      </c>
      <c r="BJ150" s="17" t="s">
        <v>26</v>
      </c>
      <c r="BK150" s="110">
        <f t="shared" si="30"/>
        <v>0</v>
      </c>
      <c r="BL150" s="17" t="s">
        <v>181</v>
      </c>
      <c r="BM150" s="17" t="s">
        <v>403</v>
      </c>
    </row>
    <row r="151" spans="2:65" s="1" customFormat="1" ht="66" customHeight="1">
      <c r="B151" s="34"/>
      <c r="C151" s="35"/>
      <c r="D151" s="35"/>
      <c r="E151" s="35"/>
      <c r="F151" s="269" t="s">
        <v>404</v>
      </c>
      <c r="G151" s="270"/>
      <c r="H151" s="270"/>
      <c r="I151" s="270"/>
      <c r="J151" s="35"/>
      <c r="K151" s="35"/>
      <c r="L151" s="35"/>
      <c r="M151" s="35"/>
      <c r="N151" s="35"/>
      <c r="O151" s="35"/>
      <c r="P151" s="35"/>
      <c r="Q151" s="35"/>
      <c r="R151" s="36"/>
      <c r="T151" s="144"/>
      <c r="U151" s="35"/>
      <c r="V151" s="35"/>
      <c r="W151" s="35"/>
      <c r="X151" s="35"/>
      <c r="Y151" s="35"/>
      <c r="Z151" s="35"/>
      <c r="AA151" s="35"/>
      <c r="AB151" s="35"/>
      <c r="AC151" s="35"/>
      <c r="AD151" s="77"/>
      <c r="AT151" s="17" t="s">
        <v>189</v>
      </c>
      <c r="AU151" s="17" t="s">
        <v>125</v>
      </c>
    </row>
    <row r="152" spans="2:65" s="1" customFormat="1" ht="31.5" customHeight="1">
      <c r="B152" s="34"/>
      <c r="C152" s="179" t="s">
        <v>254</v>
      </c>
      <c r="D152" s="179" t="s">
        <v>183</v>
      </c>
      <c r="E152" s="180" t="s">
        <v>405</v>
      </c>
      <c r="F152" s="266" t="s">
        <v>406</v>
      </c>
      <c r="G152" s="266"/>
      <c r="H152" s="266"/>
      <c r="I152" s="266"/>
      <c r="J152" s="181" t="s">
        <v>230</v>
      </c>
      <c r="K152" s="182">
        <v>2</v>
      </c>
      <c r="L152" s="183">
        <v>0</v>
      </c>
      <c r="M152" s="267"/>
      <c r="N152" s="267"/>
      <c r="O152" s="268"/>
      <c r="P152" s="263">
        <f>ROUND(V152*K152,2)</f>
        <v>0</v>
      </c>
      <c r="Q152" s="263"/>
      <c r="R152" s="36"/>
      <c r="T152" s="176" t="s">
        <v>24</v>
      </c>
      <c r="U152" s="43" t="s">
        <v>52</v>
      </c>
      <c r="V152" s="123">
        <f>L152+M152</f>
        <v>0</v>
      </c>
      <c r="W152" s="123">
        <f>ROUND(L152*K152,2)</f>
        <v>0</v>
      </c>
      <c r="X152" s="123">
        <f>ROUND(M152*K152,2)</f>
        <v>0</v>
      </c>
      <c r="Y152" s="35"/>
      <c r="Z152" s="177">
        <f>Y152*K152</f>
        <v>0</v>
      </c>
      <c r="AA152" s="177">
        <v>1.3999999999999999E-4</v>
      </c>
      <c r="AB152" s="177">
        <f>AA152*K152</f>
        <v>2.7999999999999998E-4</v>
      </c>
      <c r="AC152" s="177">
        <v>0</v>
      </c>
      <c r="AD152" s="178">
        <f>AC152*K152</f>
        <v>0</v>
      </c>
      <c r="AR152" s="17" t="s">
        <v>186</v>
      </c>
      <c r="AT152" s="17" t="s">
        <v>183</v>
      </c>
      <c r="AU152" s="17" t="s">
        <v>125</v>
      </c>
      <c r="AY152" s="17" t="s">
        <v>176</v>
      </c>
      <c r="BE152" s="110">
        <f>IF(U152="základní",P152,0)</f>
        <v>0</v>
      </c>
      <c r="BF152" s="110">
        <f>IF(U152="snížená",P152,0)</f>
        <v>0</v>
      </c>
      <c r="BG152" s="110">
        <f>IF(U152="zákl. přenesená",P152,0)</f>
        <v>0</v>
      </c>
      <c r="BH152" s="110">
        <f>IF(U152="sníž. přenesená",P152,0)</f>
        <v>0</v>
      </c>
      <c r="BI152" s="110">
        <f>IF(U152="nulová",P152,0)</f>
        <v>0</v>
      </c>
      <c r="BJ152" s="17" t="s">
        <v>26</v>
      </c>
      <c r="BK152" s="110">
        <f>ROUND(V152*K152,2)</f>
        <v>0</v>
      </c>
      <c r="BL152" s="17" t="s">
        <v>181</v>
      </c>
      <c r="BM152" s="17" t="s">
        <v>407</v>
      </c>
    </row>
    <row r="153" spans="2:65" s="1" customFormat="1" ht="30" customHeight="1">
      <c r="B153" s="34"/>
      <c r="C153" s="35"/>
      <c r="D153" s="35"/>
      <c r="E153" s="35"/>
      <c r="F153" s="269" t="s">
        <v>408</v>
      </c>
      <c r="G153" s="270"/>
      <c r="H153" s="270"/>
      <c r="I153" s="270"/>
      <c r="J153" s="35"/>
      <c r="K153" s="35"/>
      <c r="L153" s="35"/>
      <c r="M153" s="35"/>
      <c r="N153" s="35"/>
      <c r="O153" s="35"/>
      <c r="P153" s="35"/>
      <c r="Q153" s="35"/>
      <c r="R153" s="36"/>
      <c r="T153" s="144"/>
      <c r="U153" s="35"/>
      <c r="V153" s="35"/>
      <c r="W153" s="35"/>
      <c r="X153" s="35"/>
      <c r="Y153" s="35"/>
      <c r="Z153" s="35"/>
      <c r="AA153" s="35"/>
      <c r="AB153" s="35"/>
      <c r="AC153" s="35"/>
      <c r="AD153" s="77"/>
      <c r="AT153" s="17" t="s">
        <v>189</v>
      </c>
      <c r="AU153" s="17" t="s">
        <v>125</v>
      </c>
    </row>
    <row r="154" spans="2:65" s="9" customFormat="1" ht="37.35" customHeight="1">
      <c r="B154" s="159"/>
      <c r="C154" s="160"/>
      <c r="D154" s="161" t="s">
        <v>142</v>
      </c>
      <c r="E154" s="161"/>
      <c r="F154" s="161"/>
      <c r="G154" s="161"/>
      <c r="H154" s="161"/>
      <c r="I154" s="161"/>
      <c r="J154" s="161"/>
      <c r="K154" s="161"/>
      <c r="L154" s="161"/>
      <c r="M154" s="258">
        <f>BK154</f>
        <v>0</v>
      </c>
      <c r="N154" s="255"/>
      <c r="O154" s="255"/>
      <c r="P154" s="255"/>
      <c r="Q154" s="255"/>
      <c r="R154" s="162"/>
      <c r="T154" s="163"/>
      <c r="U154" s="160"/>
      <c r="V154" s="160"/>
      <c r="W154" s="164">
        <f>W155</f>
        <v>0</v>
      </c>
      <c r="X154" s="164">
        <f>X155</f>
        <v>0</v>
      </c>
      <c r="Y154" s="160"/>
      <c r="Z154" s="165">
        <f>Z155</f>
        <v>0</v>
      </c>
      <c r="AA154" s="160"/>
      <c r="AB154" s="165">
        <f>AB155</f>
        <v>0</v>
      </c>
      <c r="AC154" s="160"/>
      <c r="AD154" s="166">
        <f>AD155</f>
        <v>0</v>
      </c>
      <c r="AR154" s="167" t="s">
        <v>190</v>
      </c>
      <c r="AT154" s="168" t="s">
        <v>88</v>
      </c>
      <c r="AU154" s="168" t="s">
        <v>89</v>
      </c>
      <c r="AY154" s="167" t="s">
        <v>176</v>
      </c>
      <c r="BK154" s="169">
        <f>BK155</f>
        <v>0</v>
      </c>
    </row>
    <row r="155" spans="2:65" s="9" customFormat="1" ht="19.899999999999999" customHeight="1">
      <c r="B155" s="159"/>
      <c r="C155" s="160"/>
      <c r="D155" s="170" t="s">
        <v>143</v>
      </c>
      <c r="E155" s="170"/>
      <c r="F155" s="170"/>
      <c r="G155" s="170"/>
      <c r="H155" s="170"/>
      <c r="I155" s="170"/>
      <c r="J155" s="170"/>
      <c r="K155" s="170"/>
      <c r="L155" s="170"/>
      <c r="M155" s="276">
        <f>BK155</f>
        <v>0</v>
      </c>
      <c r="N155" s="277"/>
      <c r="O155" s="277"/>
      <c r="P155" s="277"/>
      <c r="Q155" s="277"/>
      <c r="R155" s="162"/>
      <c r="T155" s="163"/>
      <c r="U155" s="160"/>
      <c r="V155" s="160"/>
      <c r="W155" s="164">
        <f>SUM(W156:W199)</f>
        <v>0</v>
      </c>
      <c r="X155" s="164">
        <f>SUM(X156:X199)</f>
        <v>0</v>
      </c>
      <c r="Y155" s="160"/>
      <c r="Z155" s="165">
        <f>SUM(Z156:Z199)</f>
        <v>0</v>
      </c>
      <c r="AA155" s="160"/>
      <c r="AB155" s="165">
        <f>SUM(AB156:AB199)</f>
        <v>0</v>
      </c>
      <c r="AC155" s="160"/>
      <c r="AD155" s="166">
        <f>SUM(AD156:AD199)</f>
        <v>0</v>
      </c>
      <c r="AR155" s="167" t="s">
        <v>190</v>
      </c>
      <c r="AT155" s="168" t="s">
        <v>88</v>
      </c>
      <c r="AU155" s="168" t="s">
        <v>26</v>
      </c>
      <c r="AY155" s="167" t="s">
        <v>176</v>
      </c>
      <c r="BK155" s="169">
        <f>SUM(BK156:BK199)</f>
        <v>0</v>
      </c>
    </row>
    <row r="156" spans="2:65" s="1" customFormat="1" ht="31.5" customHeight="1">
      <c r="B156" s="34"/>
      <c r="C156" s="171" t="s">
        <v>259</v>
      </c>
      <c r="D156" s="171" t="s">
        <v>177</v>
      </c>
      <c r="E156" s="172" t="s">
        <v>238</v>
      </c>
      <c r="F156" s="262" t="s">
        <v>239</v>
      </c>
      <c r="G156" s="262"/>
      <c r="H156" s="262"/>
      <c r="I156" s="262"/>
      <c r="J156" s="173" t="s">
        <v>180</v>
      </c>
      <c r="K156" s="174">
        <v>500</v>
      </c>
      <c r="L156" s="175">
        <v>0</v>
      </c>
      <c r="M156" s="264">
        <v>0</v>
      </c>
      <c r="N156" s="265"/>
      <c r="O156" s="265"/>
      <c r="P156" s="263">
        <f>ROUND(V156*K156,2)</f>
        <v>0</v>
      </c>
      <c r="Q156" s="263"/>
      <c r="R156" s="36"/>
      <c r="T156" s="176" t="s">
        <v>24</v>
      </c>
      <c r="U156" s="43" t="s">
        <v>52</v>
      </c>
      <c r="V156" s="123">
        <f>L156+M156</f>
        <v>0</v>
      </c>
      <c r="W156" s="123">
        <f>ROUND(L156*K156,2)</f>
        <v>0</v>
      </c>
      <c r="X156" s="123">
        <f>ROUND(M156*K156,2)</f>
        <v>0</v>
      </c>
      <c r="Y156" s="35"/>
      <c r="Z156" s="177">
        <f>Y156*K156</f>
        <v>0</v>
      </c>
      <c r="AA156" s="177">
        <v>0</v>
      </c>
      <c r="AB156" s="177">
        <f>AA156*K156</f>
        <v>0</v>
      </c>
      <c r="AC156" s="177">
        <v>0</v>
      </c>
      <c r="AD156" s="178">
        <f>AC156*K156</f>
        <v>0</v>
      </c>
      <c r="AR156" s="17" t="s">
        <v>240</v>
      </c>
      <c r="AT156" s="17" t="s">
        <v>177</v>
      </c>
      <c r="AU156" s="17" t="s">
        <v>125</v>
      </c>
      <c r="AY156" s="17" t="s">
        <v>176</v>
      </c>
      <c r="BE156" s="110">
        <f>IF(U156="základní",P156,0)</f>
        <v>0</v>
      </c>
      <c r="BF156" s="110">
        <f>IF(U156="snížená",P156,0)</f>
        <v>0</v>
      </c>
      <c r="BG156" s="110">
        <f>IF(U156="zákl. přenesená",P156,0)</f>
        <v>0</v>
      </c>
      <c r="BH156" s="110">
        <f>IF(U156="sníž. přenesená",P156,0)</f>
        <v>0</v>
      </c>
      <c r="BI156" s="110">
        <f>IF(U156="nulová",P156,0)</f>
        <v>0</v>
      </c>
      <c r="BJ156" s="17" t="s">
        <v>26</v>
      </c>
      <c r="BK156" s="110">
        <f>ROUND(V156*K156,2)</f>
        <v>0</v>
      </c>
      <c r="BL156" s="17" t="s">
        <v>240</v>
      </c>
      <c r="BM156" s="17" t="s">
        <v>409</v>
      </c>
    </row>
    <row r="157" spans="2:65" s="1" customFormat="1" ht="22.5" customHeight="1">
      <c r="B157" s="34"/>
      <c r="C157" s="179" t="s">
        <v>264</v>
      </c>
      <c r="D157" s="179" t="s">
        <v>183</v>
      </c>
      <c r="E157" s="180" t="s">
        <v>410</v>
      </c>
      <c r="F157" s="266" t="s">
        <v>243</v>
      </c>
      <c r="G157" s="266"/>
      <c r="H157" s="266"/>
      <c r="I157" s="266"/>
      <c r="J157" s="181" t="s">
        <v>180</v>
      </c>
      <c r="K157" s="182">
        <v>250</v>
      </c>
      <c r="L157" s="183">
        <v>0</v>
      </c>
      <c r="M157" s="267"/>
      <c r="N157" s="267"/>
      <c r="O157" s="268"/>
      <c r="P157" s="263">
        <f>ROUND(V157*K157,2)</f>
        <v>0</v>
      </c>
      <c r="Q157" s="263"/>
      <c r="R157" s="36"/>
      <c r="T157" s="176" t="s">
        <v>24</v>
      </c>
      <c r="U157" s="43" t="s">
        <v>52</v>
      </c>
      <c r="V157" s="123">
        <f>L157+M157</f>
        <v>0</v>
      </c>
      <c r="W157" s="123">
        <f>ROUND(L157*K157,2)</f>
        <v>0</v>
      </c>
      <c r="X157" s="123">
        <f>ROUND(M157*K157,2)</f>
        <v>0</v>
      </c>
      <c r="Y157" s="35"/>
      <c r="Z157" s="177">
        <f>Y157*K157</f>
        <v>0</v>
      </c>
      <c r="AA157" s="177">
        <v>0</v>
      </c>
      <c r="AB157" s="177">
        <f>AA157*K157</f>
        <v>0</v>
      </c>
      <c r="AC157" s="177">
        <v>0</v>
      </c>
      <c r="AD157" s="178">
        <f>AC157*K157</f>
        <v>0</v>
      </c>
      <c r="AR157" s="17" t="s">
        <v>244</v>
      </c>
      <c r="AT157" s="17" t="s">
        <v>183</v>
      </c>
      <c r="AU157" s="17" t="s">
        <v>125</v>
      </c>
      <c r="AY157" s="17" t="s">
        <v>176</v>
      </c>
      <c r="BE157" s="110">
        <f>IF(U157="základní",P157,0)</f>
        <v>0</v>
      </c>
      <c r="BF157" s="110">
        <f>IF(U157="snížená",P157,0)</f>
        <v>0</v>
      </c>
      <c r="BG157" s="110">
        <f>IF(U157="zákl. přenesená",P157,0)</f>
        <v>0</v>
      </c>
      <c r="BH157" s="110">
        <f>IF(U157="sníž. přenesená",P157,0)</f>
        <v>0</v>
      </c>
      <c r="BI157" s="110">
        <f>IF(U157="nulová",P157,0)</f>
        <v>0</v>
      </c>
      <c r="BJ157" s="17" t="s">
        <v>26</v>
      </c>
      <c r="BK157" s="110">
        <f>ROUND(V157*K157,2)</f>
        <v>0</v>
      </c>
      <c r="BL157" s="17" t="s">
        <v>240</v>
      </c>
      <c r="BM157" s="17" t="s">
        <v>411</v>
      </c>
    </row>
    <row r="158" spans="2:65" s="1" customFormat="1" ht="22.5" customHeight="1">
      <c r="B158" s="34"/>
      <c r="C158" s="179" t="s">
        <v>11</v>
      </c>
      <c r="D158" s="179" t="s">
        <v>183</v>
      </c>
      <c r="E158" s="180" t="s">
        <v>246</v>
      </c>
      <c r="F158" s="266" t="s">
        <v>247</v>
      </c>
      <c r="G158" s="266"/>
      <c r="H158" s="266"/>
      <c r="I158" s="266"/>
      <c r="J158" s="181" t="s">
        <v>180</v>
      </c>
      <c r="K158" s="182">
        <v>250</v>
      </c>
      <c r="L158" s="183">
        <v>0</v>
      </c>
      <c r="M158" s="267"/>
      <c r="N158" s="267"/>
      <c r="O158" s="268"/>
      <c r="P158" s="263">
        <f>ROUND(V158*K158,2)</f>
        <v>0</v>
      </c>
      <c r="Q158" s="263"/>
      <c r="R158" s="36"/>
      <c r="T158" s="176" t="s">
        <v>24</v>
      </c>
      <c r="U158" s="43" t="s">
        <v>52</v>
      </c>
      <c r="V158" s="123">
        <f>L158+M158</f>
        <v>0</v>
      </c>
      <c r="W158" s="123">
        <f>ROUND(L158*K158,2)</f>
        <v>0</v>
      </c>
      <c r="X158" s="123">
        <f>ROUND(M158*K158,2)</f>
        <v>0</v>
      </c>
      <c r="Y158" s="35"/>
      <c r="Z158" s="177">
        <f>Y158*K158</f>
        <v>0</v>
      </c>
      <c r="AA158" s="177">
        <v>0</v>
      </c>
      <c r="AB158" s="177">
        <f>AA158*K158</f>
        <v>0</v>
      </c>
      <c r="AC158" s="177">
        <v>0</v>
      </c>
      <c r="AD158" s="178">
        <f>AC158*K158</f>
        <v>0</v>
      </c>
      <c r="AR158" s="17" t="s">
        <v>244</v>
      </c>
      <c r="AT158" s="17" t="s">
        <v>183</v>
      </c>
      <c r="AU158" s="17" t="s">
        <v>125</v>
      </c>
      <c r="AY158" s="17" t="s">
        <v>176</v>
      </c>
      <c r="BE158" s="110">
        <f>IF(U158="základní",P158,0)</f>
        <v>0</v>
      </c>
      <c r="BF158" s="110">
        <f>IF(U158="snížená",P158,0)</f>
        <v>0</v>
      </c>
      <c r="BG158" s="110">
        <f>IF(U158="zákl. přenesená",P158,0)</f>
        <v>0</v>
      </c>
      <c r="BH158" s="110">
        <f>IF(U158="sníž. přenesená",P158,0)</f>
        <v>0</v>
      </c>
      <c r="BI158" s="110">
        <f>IF(U158="nulová",P158,0)</f>
        <v>0</v>
      </c>
      <c r="BJ158" s="17" t="s">
        <v>26</v>
      </c>
      <c r="BK158" s="110">
        <f>ROUND(V158*K158,2)</f>
        <v>0</v>
      </c>
      <c r="BL158" s="17" t="s">
        <v>240</v>
      </c>
      <c r="BM158" s="17" t="s">
        <v>412</v>
      </c>
    </row>
    <row r="159" spans="2:65" s="1" customFormat="1" ht="22.5" customHeight="1">
      <c r="B159" s="34"/>
      <c r="C159" s="171" t="s">
        <v>272</v>
      </c>
      <c r="D159" s="171" t="s">
        <v>177</v>
      </c>
      <c r="E159" s="172" t="s">
        <v>413</v>
      </c>
      <c r="F159" s="262" t="s">
        <v>414</v>
      </c>
      <c r="G159" s="262"/>
      <c r="H159" s="262"/>
      <c r="I159" s="262"/>
      <c r="J159" s="173" t="s">
        <v>230</v>
      </c>
      <c r="K159" s="174">
        <v>1</v>
      </c>
      <c r="L159" s="175">
        <v>0</v>
      </c>
      <c r="M159" s="264">
        <v>0</v>
      </c>
      <c r="N159" s="265"/>
      <c r="O159" s="265"/>
      <c r="P159" s="263">
        <f>ROUND(V159*K159,2)</f>
        <v>0</v>
      </c>
      <c r="Q159" s="263"/>
      <c r="R159" s="36"/>
      <c r="T159" s="176" t="s">
        <v>24</v>
      </c>
      <c r="U159" s="43" t="s">
        <v>52</v>
      </c>
      <c r="V159" s="123">
        <f>L159+M159</f>
        <v>0</v>
      </c>
      <c r="W159" s="123">
        <f>ROUND(L159*K159,2)</f>
        <v>0</v>
      </c>
      <c r="X159" s="123">
        <f>ROUND(M159*K159,2)</f>
        <v>0</v>
      </c>
      <c r="Y159" s="35"/>
      <c r="Z159" s="177">
        <f>Y159*K159</f>
        <v>0</v>
      </c>
      <c r="AA159" s="177">
        <v>0</v>
      </c>
      <c r="AB159" s="177">
        <f>AA159*K159</f>
        <v>0</v>
      </c>
      <c r="AC159" s="177">
        <v>0</v>
      </c>
      <c r="AD159" s="178">
        <f>AC159*K159</f>
        <v>0</v>
      </c>
      <c r="AR159" s="17" t="s">
        <v>240</v>
      </c>
      <c r="AT159" s="17" t="s">
        <v>177</v>
      </c>
      <c r="AU159" s="17" t="s">
        <v>125</v>
      </c>
      <c r="AY159" s="17" t="s">
        <v>176</v>
      </c>
      <c r="BE159" s="110">
        <f>IF(U159="základní",P159,0)</f>
        <v>0</v>
      </c>
      <c r="BF159" s="110">
        <f>IF(U159="snížená",P159,0)</f>
        <v>0</v>
      </c>
      <c r="BG159" s="110">
        <f>IF(U159="zákl. přenesená",P159,0)</f>
        <v>0</v>
      </c>
      <c r="BH159" s="110">
        <f>IF(U159="sníž. přenesená",P159,0)</f>
        <v>0</v>
      </c>
      <c r="BI159" s="110">
        <f>IF(U159="nulová",P159,0)</f>
        <v>0</v>
      </c>
      <c r="BJ159" s="17" t="s">
        <v>26</v>
      </c>
      <c r="BK159" s="110">
        <f>ROUND(V159*K159,2)</f>
        <v>0</v>
      </c>
      <c r="BL159" s="17" t="s">
        <v>240</v>
      </c>
      <c r="BM159" s="17" t="s">
        <v>415</v>
      </c>
    </row>
    <row r="160" spans="2:65" s="1" customFormat="1" ht="22.5" customHeight="1">
      <c r="B160" s="34"/>
      <c r="C160" s="179" t="s">
        <v>277</v>
      </c>
      <c r="D160" s="179" t="s">
        <v>183</v>
      </c>
      <c r="E160" s="180" t="s">
        <v>416</v>
      </c>
      <c r="F160" s="266" t="s">
        <v>417</v>
      </c>
      <c r="G160" s="266"/>
      <c r="H160" s="266"/>
      <c r="I160" s="266"/>
      <c r="J160" s="181" t="s">
        <v>235</v>
      </c>
      <c r="K160" s="182">
        <v>1</v>
      </c>
      <c r="L160" s="183">
        <v>0</v>
      </c>
      <c r="M160" s="267"/>
      <c r="N160" s="267"/>
      <c r="O160" s="268"/>
      <c r="P160" s="263">
        <f>ROUND(V160*K160,2)</f>
        <v>0</v>
      </c>
      <c r="Q160" s="263"/>
      <c r="R160" s="36"/>
      <c r="T160" s="176" t="s">
        <v>24</v>
      </c>
      <c r="U160" s="43" t="s">
        <v>52</v>
      </c>
      <c r="V160" s="123">
        <f>L160+M160</f>
        <v>0</v>
      </c>
      <c r="W160" s="123">
        <f>ROUND(L160*K160,2)</f>
        <v>0</v>
      </c>
      <c r="X160" s="123">
        <f>ROUND(M160*K160,2)</f>
        <v>0</v>
      </c>
      <c r="Y160" s="35"/>
      <c r="Z160" s="177">
        <f>Y160*K160</f>
        <v>0</v>
      </c>
      <c r="AA160" s="177">
        <v>0</v>
      </c>
      <c r="AB160" s="177">
        <f>AA160*K160</f>
        <v>0</v>
      </c>
      <c r="AC160" s="177">
        <v>0</v>
      </c>
      <c r="AD160" s="178">
        <f>AC160*K160</f>
        <v>0</v>
      </c>
      <c r="AR160" s="17" t="s">
        <v>244</v>
      </c>
      <c r="AT160" s="17" t="s">
        <v>183</v>
      </c>
      <c r="AU160" s="17" t="s">
        <v>125</v>
      </c>
      <c r="AY160" s="17" t="s">
        <v>176</v>
      </c>
      <c r="BE160" s="110">
        <f>IF(U160="základní",P160,0)</f>
        <v>0</v>
      </c>
      <c r="BF160" s="110">
        <f>IF(U160="snížená",P160,0)</f>
        <v>0</v>
      </c>
      <c r="BG160" s="110">
        <f>IF(U160="zákl. přenesená",P160,0)</f>
        <v>0</v>
      </c>
      <c r="BH160" s="110">
        <f>IF(U160="sníž. přenesená",P160,0)</f>
        <v>0</v>
      </c>
      <c r="BI160" s="110">
        <f>IF(U160="nulová",P160,0)</f>
        <v>0</v>
      </c>
      <c r="BJ160" s="17" t="s">
        <v>26</v>
      </c>
      <c r="BK160" s="110">
        <f>ROUND(V160*K160,2)</f>
        <v>0</v>
      </c>
      <c r="BL160" s="17" t="s">
        <v>240</v>
      </c>
      <c r="BM160" s="17" t="s">
        <v>418</v>
      </c>
    </row>
    <row r="161" spans="2:65" s="1" customFormat="1" ht="102" customHeight="1">
      <c r="B161" s="34"/>
      <c r="C161" s="35"/>
      <c r="D161" s="35"/>
      <c r="E161" s="35"/>
      <c r="F161" s="269" t="s">
        <v>419</v>
      </c>
      <c r="G161" s="270"/>
      <c r="H161" s="270"/>
      <c r="I161" s="270"/>
      <c r="J161" s="35"/>
      <c r="K161" s="35"/>
      <c r="L161" s="35"/>
      <c r="M161" s="35"/>
      <c r="N161" s="35"/>
      <c r="O161" s="35"/>
      <c r="P161" s="35"/>
      <c r="Q161" s="35"/>
      <c r="R161" s="36"/>
      <c r="T161" s="144"/>
      <c r="U161" s="35"/>
      <c r="V161" s="35"/>
      <c r="W161" s="35"/>
      <c r="X161" s="35"/>
      <c r="Y161" s="35"/>
      <c r="Z161" s="35"/>
      <c r="AA161" s="35"/>
      <c r="AB161" s="35"/>
      <c r="AC161" s="35"/>
      <c r="AD161" s="77"/>
      <c r="AT161" s="17" t="s">
        <v>189</v>
      </c>
      <c r="AU161" s="17" t="s">
        <v>125</v>
      </c>
    </row>
    <row r="162" spans="2:65" s="1" customFormat="1" ht="22.5" customHeight="1">
      <c r="B162" s="34"/>
      <c r="C162" s="179" t="s">
        <v>282</v>
      </c>
      <c r="D162" s="179" t="s">
        <v>183</v>
      </c>
      <c r="E162" s="180" t="s">
        <v>420</v>
      </c>
      <c r="F162" s="266" t="s">
        <v>421</v>
      </c>
      <c r="G162" s="266"/>
      <c r="H162" s="266"/>
      <c r="I162" s="266"/>
      <c r="J162" s="181" t="s">
        <v>235</v>
      </c>
      <c r="K162" s="182">
        <v>1</v>
      </c>
      <c r="L162" s="183">
        <v>0</v>
      </c>
      <c r="M162" s="267"/>
      <c r="N162" s="267"/>
      <c r="O162" s="268"/>
      <c r="P162" s="263">
        <f>ROUND(V162*K162,2)</f>
        <v>0</v>
      </c>
      <c r="Q162" s="263"/>
      <c r="R162" s="36"/>
      <c r="T162" s="176" t="s">
        <v>24</v>
      </c>
      <c r="U162" s="43" t="s">
        <v>52</v>
      </c>
      <c r="V162" s="123">
        <f>L162+M162</f>
        <v>0</v>
      </c>
      <c r="W162" s="123">
        <f>ROUND(L162*K162,2)</f>
        <v>0</v>
      </c>
      <c r="X162" s="123">
        <f>ROUND(M162*K162,2)</f>
        <v>0</v>
      </c>
      <c r="Y162" s="35"/>
      <c r="Z162" s="177">
        <f>Y162*K162</f>
        <v>0</v>
      </c>
      <c r="AA162" s="177">
        <v>0</v>
      </c>
      <c r="AB162" s="177">
        <f>AA162*K162</f>
        <v>0</v>
      </c>
      <c r="AC162" s="177">
        <v>0</v>
      </c>
      <c r="AD162" s="178">
        <f>AC162*K162</f>
        <v>0</v>
      </c>
      <c r="AR162" s="17" t="s">
        <v>244</v>
      </c>
      <c r="AT162" s="17" t="s">
        <v>183</v>
      </c>
      <c r="AU162" s="17" t="s">
        <v>125</v>
      </c>
      <c r="AY162" s="17" t="s">
        <v>176</v>
      </c>
      <c r="BE162" s="110">
        <f>IF(U162="základní",P162,0)</f>
        <v>0</v>
      </c>
      <c r="BF162" s="110">
        <f>IF(U162="snížená",P162,0)</f>
        <v>0</v>
      </c>
      <c r="BG162" s="110">
        <f>IF(U162="zákl. přenesená",P162,0)</f>
        <v>0</v>
      </c>
      <c r="BH162" s="110">
        <f>IF(U162="sníž. přenesená",P162,0)</f>
        <v>0</v>
      </c>
      <c r="BI162" s="110">
        <f>IF(U162="nulová",P162,0)</f>
        <v>0</v>
      </c>
      <c r="BJ162" s="17" t="s">
        <v>26</v>
      </c>
      <c r="BK162" s="110">
        <f>ROUND(V162*K162,2)</f>
        <v>0</v>
      </c>
      <c r="BL162" s="17" t="s">
        <v>240</v>
      </c>
      <c r="BM162" s="17" t="s">
        <v>422</v>
      </c>
    </row>
    <row r="163" spans="2:65" s="1" customFormat="1" ht="66" customHeight="1">
      <c r="B163" s="34"/>
      <c r="C163" s="35"/>
      <c r="D163" s="35"/>
      <c r="E163" s="35"/>
      <c r="F163" s="269" t="s">
        <v>423</v>
      </c>
      <c r="G163" s="270"/>
      <c r="H163" s="270"/>
      <c r="I163" s="270"/>
      <c r="J163" s="35"/>
      <c r="K163" s="35"/>
      <c r="L163" s="35"/>
      <c r="M163" s="35"/>
      <c r="N163" s="35"/>
      <c r="O163" s="35"/>
      <c r="P163" s="35"/>
      <c r="Q163" s="35"/>
      <c r="R163" s="36"/>
      <c r="T163" s="144"/>
      <c r="U163" s="35"/>
      <c r="V163" s="35"/>
      <c r="W163" s="35"/>
      <c r="X163" s="35"/>
      <c r="Y163" s="35"/>
      <c r="Z163" s="35"/>
      <c r="AA163" s="35"/>
      <c r="AB163" s="35"/>
      <c r="AC163" s="35"/>
      <c r="AD163" s="77"/>
      <c r="AT163" s="17" t="s">
        <v>189</v>
      </c>
      <c r="AU163" s="17" t="s">
        <v>125</v>
      </c>
    </row>
    <row r="164" spans="2:65" s="1" customFormat="1" ht="22.5" customHeight="1">
      <c r="B164" s="34"/>
      <c r="C164" s="171" t="s">
        <v>287</v>
      </c>
      <c r="D164" s="171" t="s">
        <v>177</v>
      </c>
      <c r="E164" s="172" t="s">
        <v>424</v>
      </c>
      <c r="F164" s="262" t="s">
        <v>425</v>
      </c>
      <c r="G164" s="262"/>
      <c r="H164" s="262"/>
      <c r="I164" s="262"/>
      <c r="J164" s="173" t="s">
        <v>230</v>
      </c>
      <c r="K164" s="174">
        <v>1</v>
      </c>
      <c r="L164" s="175">
        <v>0</v>
      </c>
      <c r="M164" s="264">
        <v>0</v>
      </c>
      <c r="N164" s="265"/>
      <c r="O164" s="265"/>
      <c r="P164" s="263">
        <f>ROUND(V164*K164,2)</f>
        <v>0</v>
      </c>
      <c r="Q164" s="263"/>
      <c r="R164" s="36"/>
      <c r="T164" s="176" t="s">
        <v>24</v>
      </c>
      <c r="U164" s="43" t="s">
        <v>52</v>
      </c>
      <c r="V164" s="123">
        <f>L164+M164</f>
        <v>0</v>
      </c>
      <c r="W164" s="123">
        <f>ROUND(L164*K164,2)</f>
        <v>0</v>
      </c>
      <c r="X164" s="123">
        <f>ROUND(M164*K164,2)</f>
        <v>0</v>
      </c>
      <c r="Y164" s="35"/>
      <c r="Z164" s="177">
        <f>Y164*K164</f>
        <v>0</v>
      </c>
      <c r="AA164" s="177">
        <v>0</v>
      </c>
      <c r="AB164" s="177">
        <f>AA164*K164</f>
        <v>0</v>
      </c>
      <c r="AC164" s="177">
        <v>0</v>
      </c>
      <c r="AD164" s="178">
        <f>AC164*K164</f>
        <v>0</v>
      </c>
      <c r="AR164" s="17" t="s">
        <v>240</v>
      </c>
      <c r="AT164" s="17" t="s">
        <v>177</v>
      </c>
      <c r="AU164" s="17" t="s">
        <v>125</v>
      </c>
      <c r="AY164" s="17" t="s">
        <v>176</v>
      </c>
      <c r="BE164" s="110">
        <f>IF(U164="základní",P164,0)</f>
        <v>0</v>
      </c>
      <c r="BF164" s="110">
        <f>IF(U164="snížená",P164,0)</f>
        <v>0</v>
      </c>
      <c r="BG164" s="110">
        <f>IF(U164="zákl. přenesená",P164,0)</f>
        <v>0</v>
      </c>
      <c r="BH164" s="110">
        <f>IF(U164="sníž. přenesená",P164,0)</f>
        <v>0</v>
      </c>
      <c r="BI164" s="110">
        <f>IF(U164="nulová",P164,0)</f>
        <v>0</v>
      </c>
      <c r="BJ164" s="17" t="s">
        <v>26</v>
      </c>
      <c r="BK164" s="110">
        <f>ROUND(V164*K164,2)</f>
        <v>0</v>
      </c>
      <c r="BL164" s="17" t="s">
        <v>240</v>
      </c>
      <c r="BM164" s="17" t="s">
        <v>426</v>
      </c>
    </row>
    <row r="165" spans="2:65" s="1" customFormat="1" ht="22.5" customHeight="1">
      <c r="B165" s="34"/>
      <c r="C165" s="179" t="s">
        <v>292</v>
      </c>
      <c r="D165" s="179" t="s">
        <v>183</v>
      </c>
      <c r="E165" s="180" t="s">
        <v>427</v>
      </c>
      <c r="F165" s="266" t="s">
        <v>428</v>
      </c>
      <c r="G165" s="266"/>
      <c r="H165" s="266"/>
      <c r="I165" s="266"/>
      <c r="J165" s="181" t="s">
        <v>235</v>
      </c>
      <c r="K165" s="182">
        <v>1</v>
      </c>
      <c r="L165" s="183">
        <v>0</v>
      </c>
      <c r="M165" s="267"/>
      <c r="N165" s="267"/>
      <c r="O165" s="268"/>
      <c r="P165" s="263">
        <f>ROUND(V165*K165,2)</f>
        <v>0</v>
      </c>
      <c r="Q165" s="263"/>
      <c r="R165" s="36"/>
      <c r="T165" s="176" t="s">
        <v>24</v>
      </c>
      <c r="U165" s="43" t="s">
        <v>52</v>
      </c>
      <c r="V165" s="123">
        <f>L165+M165</f>
        <v>0</v>
      </c>
      <c r="W165" s="123">
        <f>ROUND(L165*K165,2)</f>
        <v>0</v>
      </c>
      <c r="X165" s="123">
        <f>ROUND(M165*K165,2)</f>
        <v>0</v>
      </c>
      <c r="Y165" s="35"/>
      <c r="Z165" s="177">
        <f>Y165*K165</f>
        <v>0</v>
      </c>
      <c r="AA165" s="177">
        <v>0</v>
      </c>
      <c r="AB165" s="177">
        <f>AA165*K165</f>
        <v>0</v>
      </c>
      <c r="AC165" s="177">
        <v>0</v>
      </c>
      <c r="AD165" s="178">
        <f>AC165*K165</f>
        <v>0</v>
      </c>
      <c r="AR165" s="17" t="s">
        <v>244</v>
      </c>
      <c r="AT165" s="17" t="s">
        <v>183</v>
      </c>
      <c r="AU165" s="17" t="s">
        <v>125</v>
      </c>
      <c r="AY165" s="17" t="s">
        <v>176</v>
      </c>
      <c r="BE165" s="110">
        <f>IF(U165="základní",P165,0)</f>
        <v>0</v>
      </c>
      <c r="BF165" s="110">
        <f>IF(U165="snížená",P165,0)</f>
        <v>0</v>
      </c>
      <c r="BG165" s="110">
        <f>IF(U165="zákl. přenesená",P165,0)</f>
        <v>0</v>
      </c>
      <c r="BH165" s="110">
        <f>IF(U165="sníž. přenesená",P165,0)</f>
        <v>0</v>
      </c>
      <c r="BI165" s="110">
        <f>IF(U165="nulová",P165,0)</f>
        <v>0</v>
      </c>
      <c r="BJ165" s="17" t="s">
        <v>26</v>
      </c>
      <c r="BK165" s="110">
        <f>ROUND(V165*K165,2)</f>
        <v>0</v>
      </c>
      <c r="BL165" s="17" t="s">
        <v>240</v>
      </c>
      <c r="BM165" s="17" t="s">
        <v>429</v>
      </c>
    </row>
    <row r="166" spans="2:65" s="1" customFormat="1" ht="42" customHeight="1">
      <c r="B166" s="34"/>
      <c r="C166" s="35"/>
      <c r="D166" s="35"/>
      <c r="E166" s="35"/>
      <c r="F166" s="269" t="s">
        <v>430</v>
      </c>
      <c r="G166" s="270"/>
      <c r="H166" s="270"/>
      <c r="I166" s="270"/>
      <c r="J166" s="35"/>
      <c r="K166" s="35"/>
      <c r="L166" s="35"/>
      <c r="M166" s="35"/>
      <c r="N166" s="35"/>
      <c r="O166" s="35"/>
      <c r="P166" s="35"/>
      <c r="Q166" s="35"/>
      <c r="R166" s="36"/>
      <c r="T166" s="144"/>
      <c r="U166" s="35"/>
      <c r="V166" s="35"/>
      <c r="W166" s="35"/>
      <c r="X166" s="35"/>
      <c r="Y166" s="35"/>
      <c r="Z166" s="35"/>
      <c r="AA166" s="35"/>
      <c r="AB166" s="35"/>
      <c r="AC166" s="35"/>
      <c r="AD166" s="77"/>
      <c r="AT166" s="17" t="s">
        <v>189</v>
      </c>
      <c r="AU166" s="17" t="s">
        <v>125</v>
      </c>
    </row>
    <row r="167" spans="2:65" s="1" customFormat="1" ht="22.5" customHeight="1">
      <c r="B167" s="34"/>
      <c r="C167" s="171" t="s">
        <v>297</v>
      </c>
      <c r="D167" s="171" t="s">
        <v>177</v>
      </c>
      <c r="E167" s="172" t="s">
        <v>250</v>
      </c>
      <c r="F167" s="262" t="s">
        <v>251</v>
      </c>
      <c r="G167" s="262"/>
      <c r="H167" s="262"/>
      <c r="I167" s="262"/>
      <c r="J167" s="173" t="s">
        <v>230</v>
      </c>
      <c r="K167" s="174">
        <v>2</v>
      </c>
      <c r="L167" s="175">
        <v>0</v>
      </c>
      <c r="M167" s="264">
        <v>0</v>
      </c>
      <c r="N167" s="265"/>
      <c r="O167" s="265"/>
      <c r="P167" s="263">
        <f>ROUND(V167*K167,2)</f>
        <v>0</v>
      </c>
      <c r="Q167" s="263"/>
      <c r="R167" s="36"/>
      <c r="T167" s="176" t="s">
        <v>24</v>
      </c>
      <c r="U167" s="43" t="s">
        <v>52</v>
      </c>
      <c r="V167" s="123">
        <f>L167+M167</f>
        <v>0</v>
      </c>
      <c r="W167" s="123">
        <f>ROUND(L167*K167,2)</f>
        <v>0</v>
      </c>
      <c r="X167" s="123">
        <f>ROUND(M167*K167,2)</f>
        <v>0</v>
      </c>
      <c r="Y167" s="35"/>
      <c r="Z167" s="177">
        <f>Y167*K167</f>
        <v>0</v>
      </c>
      <c r="AA167" s="177">
        <v>0</v>
      </c>
      <c r="AB167" s="177">
        <f>AA167*K167</f>
        <v>0</v>
      </c>
      <c r="AC167" s="177">
        <v>0</v>
      </c>
      <c r="AD167" s="178">
        <f>AC167*K167</f>
        <v>0</v>
      </c>
      <c r="AR167" s="17" t="s">
        <v>240</v>
      </c>
      <c r="AT167" s="17" t="s">
        <v>177</v>
      </c>
      <c r="AU167" s="17" t="s">
        <v>125</v>
      </c>
      <c r="AY167" s="17" t="s">
        <v>176</v>
      </c>
      <c r="BE167" s="110">
        <f>IF(U167="základní",P167,0)</f>
        <v>0</v>
      </c>
      <c r="BF167" s="110">
        <f>IF(U167="snížená",P167,0)</f>
        <v>0</v>
      </c>
      <c r="BG167" s="110">
        <f>IF(U167="zákl. přenesená",P167,0)</f>
        <v>0</v>
      </c>
      <c r="BH167" s="110">
        <f>IF(U167="sníž. přenesená",P167,0)</f>
        <v>0</v>
      </c>
      <c r="BI167" s="110">
        <f>IF(U167="nulová",P167,0)</f>
        <v>0</v>
      </c>
      <c r="BJ167" s="17" t="s">
        <v>26</v>
      </c>
      <c r="BK167" s="110">
        <f>ROUND(V167*K167,2)</f>
        <v>0</v>
      </c>
      <c r="BL167" s="17" t="s">
        <v>240</v>
      </c>
      <c r="BM167" s="17" t="s">
        <v>431</v>
      </c>
    </row>
    <row r="168" spans="2:65" s="1" customFormat="1" ht="22.5" customHeight="1">
      <c r="B168" s="34"/>
      <c r="C168" s="179" t="s">
        <v>302</v>
      </c>
      <c r="D168" s="179" t="s">
        <v>183</v>
      </c>
      <c r="E168" s="180" t="s">
        <v>255</v>
      </c>
      <c r="F168" s="266" t="s">
        <v>432</v>
      </c>
      <c r="G168" s="266"/>
      <c r="H168" s="266"/>
      <c r="I168" s="266"/>
      <c r="J168" s="181" t="s">
        <v>235</v>
      </c>
      <c r="K168" s="182">
        <v>1</v>
      </c>
      <c r="L168" s="183">
        <v>0</v>
      </c>
      <c r="M168" s="267"/>
      <c r="N168" s="267"/>
      <c r="O168" s="268"/>
      <c r="P168" s="263">
        <f>ROUND(V168*K168,2)</f>
        <v>0</v>
      </c>
      <c r="Q168" s="263"/>
      <c r="R168" s="36"/>
      <c r="T168" s="176" t="s">
        <v>24</v>
      </c>
      <c r="U168" s="43" t="s">
        <v>52</v>
      </c>
      <c r="V168" s="123">
        <f>L168+M168</f>
        <v>0</v>
      </c>
      <c r="W168" s="123">
        <f>ROUND(L168*K168,2)</f>
        <v>0</v>
      </c>
      <c r="X168" s="123">
        <f>ROUND(M168*K168,2)</f>
        <v>0</v>
      </c>
      <c r="Y168" s="35"/>
      <c r="Z168" s="177">
        <f>Y168*K168</f>
        <v>0</v>
      </c>
      <c r="AA168" s="177">
        <v>0</v>
      </c>
      <c r="AB168" s="177">
        <f>AA168*K168</f>
        <v>0</v>
      </c>
      <c r="AC168" s="177">
        <v>0</v>
      </c>
      <c r="AD168" s="178">
        <f>AC168*K168</f>
        <v>0</v>
      </c>
      <c r="AR168" s="17" t="s">
        <v>244</v>
      </c>
      <c r="AT168" s="17" t="s">
        <v>183</v>
      </c>
      <c r="AU168" s="17" t="s">
        <v>125</v>
      </c>
      <c r="AY168" s="17" t="s">
        <v>176</v>
      </c>
      <c r="BE168" s="110">
        <f>IF(U168="základní",P168,0)</f>
        <v>0</v>
      </c>
      <c r="BF168" s="110">
        <f>IF(U168="snížená",P168,0)</f>
        <v>0</v>
      </c>
      <c r="BG168" s="110">
        <f>IF(U168="zákl. přenesená",P168,0)</f>
        <v>0</v>
      </c>
      <c r="BH168" s="110">
        <f>IF(U168="sníž. přenesená",P168,0)</f>
        <v>0</v>
      </c>
      <c r="BI168" s="110">
        <f>IF(U168="nulová",P168,0)</f>
        <v>0</v>
      </c>
      <c r="BJ168" s="17" t="s">
        <v>26</v>
      </c>
      <c r="BK168" s="110">
        <f>ROUND(V168*K168,2)</f>
        <v>0</v>
      </c>
      <c r="BL168" s="17" t="s">
        <v>240</v>
      </c>
      <c r="BM168" s="17" t="s">
        <v>433</v>
      </c>
    </row>
    <row r="169" spans="2:65" s="1" customFormat="1" ht="42" customHeight="1">
      <c r="B169" s="34"/>
      <c r="C169" s="35"/>
      <c r="D169" s="35"/>
      <c r="E169" s="35"/>
      <c r="F169" s="269" t="s">
        <v>434</v>
      </c>
      <c r="G169" s="270"/>
      <c r="H169" s="270"/>
      <c r="I169" s="270"/>
      <c r="J169" s="35"/>
      <c r="K169" s="35"/>
      <c r="L169" s="35"/>
      <c r="M169" s="35"/>
      <c r="N169" s="35"/>
      <c r="O169" s="35"/>
      <c r="P169" s="35"/>
      <c r="Q169" s="35"/>
      <c r="R169" s="36"/>
      <c r="T169" s="144"/>
      <c r="U169" s="35"/>
      <c r="V169" s="35"/>
      <c r="W169" s="35"/>
      <c r="X169" s="35"/>
      <c r="Y169" s="35"/>
      <c r="Z169" s="35"/>
      <c r="AA169" s="35"/>
      <c r="AB169" s="35"/>
      <c r="AC169" s="35"/>
      <c r="AD169" s="77"/>
      <c r="AT169" s="17" t="s">
        <v>189</v>
      </c>
      <c r="AU169" s="17" t="s">
        <v>125</v>
      </c>
    </row>
    <row r="170" spans="2:65" s="1" customFormat="1" ht="22.5" customHeight="1">
      <c r="B170" s="34"/>
      <c r="C170" s="179" t="s">
        <v>307</v>
      </c>
      <c r="D170" s="179" t="s">
        <v>183</v>
      </c>
      <c r="E170" s="180" t="s">
        <v>260</v>
      </c>
      <c r="F170" s="266" t="s">
        <v>435</v>
      </c>
      <c r="G170" s="266"/>
      <c r="H170" s="266"/>
      <c r="I170" s="266"/>
      <c r="J170" s="181" t="s">
        <v>235</v>
      </c>
      <c r="K170" s="182">
        <v>1</v>
      </c>
      <c r="L170" s="183">
        <v>0</v>
      </c>
      <c r="M170" s="267"/>
      <c r="N170" s="267"/>
      <c r="O170" s="268"/>
      <c r="P170" s="263">
        <f>ROUND(V170*K170,2)</f>
        <v>0</v>
      </c>
      <c r="Q170" s="263"/>
      <c r="R170" s="36"/>
      <c r="T170" s="176" t="s">
        <v>24</v>
      </c>
      <c r="U170" s="43" t="s">
        <v>52</v>
      </c>
      <c r="V170" s="123">
        <f>L170+M170</f>
        <v>0</v>
      </c>
      <c r="W170" s="123">
        <f>ROUND(L170*K170,2)</f>
        <v>0</v>
      </c>
      <c r="X170" s="123">
        <f>ROUND(M170*K170,2)</f>
        <v>0</v>
      </c>
      <c r="Y170" s="35"/>
      <c r="Z170" s="177">
        <f>Y170*K170</f>
        <v>0</v>
      </c>
      <c r="AA170" s="177">
        <v>0</v>
      </c>
      <c r="AB170" s="177">
        <f>AA170*K170</f>
        <v>0</v>
      </c>
      <c r="AC170" s="177">
        <v>0</v>
      </c>
      <c r="AD170" s="178">
        <f>AC170*K170</f>
        <v>0</v>
      </c>
      <c r="AR170" s="17" t="s">
        <v>244</v>
      </c>
      <c r="AT170" s="17" t="s">
        <v>183</v>
      </c>
      <c r="AU170" s="17" t="s">
        <v>125</v>
      </c>
      <c r="AY170" s="17" t="s">
        <v>176</v>
      </c>
      <c r="BE170" s="110">
        <f>IF(U170="základní",P170,0)</f>
        <v>0</v>
      </c>
      <c r="BF170" s="110">
        <f>IF(U170="snížená",P170,0)</f>
        <v>0</v>
      </c>
      <c r="BG170" s="110">
        <f>IF(U170="zákl. přenesená",P170,0)</f>
        <v>0</v>
      </c>
      <c r="BH170" s="110">
        <f>IF(U170="sníž. přenesená",P170,0)</f>
        <v>0</v>
      </c>
      <c r="BI170" s="110">
        <f>IF(U170="nulová",P170,0)</f>
        <v>0</v>
      </c>
      <c r="BJ170" s="17" t="s">
        <v>26</v>
      </c>
      <c r="BK170" s="110">
        <f>ROUND(V170*K170,2)</f>
        <v>0</v>
      </c>
      <c r="BL170" s="17" t="s">
        <v>240</v>
      </c>
      <c r="BM170" s="17" t="s">
        <v>436</v>
      </c>
    </row>
    <row r="171" spans="2:65" s="1" customFormat="1" ht="54" customHeight="1">
      <c r="B171" s="34"/>
      <c r="C171" s="35"/>
      <c r="D171" s="35"/>
      <c r="E171" s="35"/>
      <c r="F171" s="269" t="s">
        <v>437</v>
      </c>
      <c r="G171" s="270"/>
      <c r="H171" s="270"/>
      <c r="I171" s="270"/>
      <c r="J171" s="35"/>
      <c r="K171" s="35"/>
      <c r="L171" s="35"/>
      <c r="M171" s="35"/>
      <c r="N171" s="35"/>
      <c r="O171" s="35"/>
      <c r="P171" s="35"/>
      <c r="Q171" s="35"/>
      <c r="R171" s="36"/>
      <c r="T171" s="144"/>
      <c r="U171" s="35"/>
      <c r="V171" s="35"/>
      <c r="W171" s="35"/>
      <c r="X171" s="35"/>
      <c r="Y171" s="35"/>
      <c r="Z171" s="35"/>
      <c r="AA171" s="35"/>
      <c r="AB171" s="35"/>
      <c r="AC171" s="35"/>
      <c r="AD171" s="77"/>
      <c r="AT171" s="17" t="s">
        <v>189</v>
      </c>
      <c r="AU171" s="17" t="s">
        <v>125</v>
      </c>
    </row>
    <row r="172" spans="2:65" s="1" customFormat="1" ht="22.5" customHeight="1">
      <c r="B172" s="34"/>
      <c r="C172" s="171" t="s">
        <v>312</v>
      </c>
      <c r="D172" s="171" t="s">
        <v>177</v>
      </c>
      <c r="E172" s="172" t="s">
        <v>438</v>
      </c>
      <c r="F172" s="262" t="s">
        <v>439</v>
      </c>
      <c r="G172" s="262"/>
      <c r="H172" s="262"/>
      <c r="I172" s="262"/>
      <c r="J172" s="173" t="s">
        <v>230</v>
      </c>
      <c r="K172" s="174">
        <v>1</v>
      </c>
      <c r="L172" s="175">
        <v>0</v>
      </c>
      <c r="M172" s="264">
        <v>0</v>
      </c>
      <c r="N172" s="265"/>
      <c r="O172" s="265"/>
      <c r="P172" s="263">
        <f>ROUND(V172*K172,2)</f>
        <v>0</v>
      </c>
      <c r="Q172" s="263"/>
      <c r="R172" s="36"/>
      <c r="T172" s="176" t="s">
        <v>24</v>
      </c>
      <c r="U172" s="43" t="s">
        <v>52</v>
      </c>
      <c r="V172" s="123">
        <f>L172+M172</f>
        <v>0</v>
      </c>
      <c r="W172" s="123">
        <f>ROUND(L172*K172,2)</f>
        <v>0</v>
      </c>
      <c r="X172" s="123">
        <f>ROUND(M172*K172,2)</f>
        <v>0</v>
      </c>
      <c r="Y172" s="35"/>
      <c r="Z172" s="177">
        <f>Y172*K172</f>
        <v>0</v>
      </c>
      <c r="AA172" s="177">
        <v>0</v>
      </c>
      <c r="AB172" s="177">
        <f>AA172*K172</f>
        <v>0</v>
      </c>
      <c r="AC172" s="177">
        <v>0</v>
      </c>
      <c r="AD172" s="178">
        <f>AC172*K172</f>
        <v>0</v>
      </c>
      <c r="AR172" s="17" t="s">
        <v>240</v>
      </c>
      <c r="AT172" s="17" t="s">
        <v>177</v>
      </c>
      <c r="AU172" s="17" t="s">
        <v>125</v>
      </c>
      <c r="AY172" s="17" t="s">
        <v>176</v>
      </c>
      <c r="BE172" s="110">
        <f>IF(U172="základní",P172,0)</f>
        <v>0</v>
      </c>
      <c r="BF172" s="110">
        <f>IF(U172="snížená",P172,0)</f>
        <v>0</v>
      </c>
      <c r="BG172" s="110">
        <f>IF(U172="zákl. přenesená",P172,0)</f>
        <v>0</v>
      </c>
      <c r="BH172" s="110">
        <f>IF(U172="sníž. přenesená",P172,0)</f>
        <v>0</v>
      </c>
      <c r="BI172" s="110">
        <f>IF(U172="nulová",P172,0)</f>
        <v>0</v>
      </c>
      <c r="BJ172" s="17" t="s">
        <v>26</v>
      </c>
      <c r="BK172" s="110">
        <f>ROUND(V172*K172,2)</f>
        <v>0</v>
      </c>
      <c r="BL172" s="17" t="s">
        <v>240</v>
      </c>
      <c r="BM172" s="17" t="s">
        <v>440</v>
      </c>
    </row>
    <row r="173" spans="2:65" s="1" customFormat="1" ht="22.5" customHeight="1">
      <c r="B173" s="34"/>
      <c r="C173" s="171" t="s">
        <v>317</v>
      </c>
      <c r="D173" s="171" t="s">
        <v>177</v>
      </c>
      <c r="E173" s="172" t="s">
        <v>441</v>
      </c>
      <c r="F173" s="262" t="s">
        <v>442</v>
      </c>
      <c r="G173" s="262"/>
      <c r="H173" s="262"/>
      <c r="I173" s="262"/>
      <c r="J173" s="173" t="s">
        <v>230</v>
      </c>
      <c r="K173" s="174">
        <v>6</v>
      </c>
      <c r="L173" s="175">
        <v>0</v>
      </c>
      <c r="M173" s="264">
        <v>0</v>
      </c>
      <c r="N173" s="265"/>
      <c r="O173" s="265"/>
      <c r="P173" s="263">
        <f>ROUND(V173*K173,2)</f>
        <v>0</v>
      </c>
      <c r="Q173" s="263"/>
      <c r="R173" s="36"/>
      <c r="T173" s="176" t="s">
        <v>24</v>
      </c>
      <c r="U173" s="43" t="s">
        <v>52</v>
      </c>
      <c r="V173" s="123">
        <f>L173+M173</f>
        <v>0</v>
      </c>
      <c r="W173" s="123">
        <f>ROUND(L173*K173,2)</f>
        <v>0</v>
      </c>
      <c r="X173" s="123">
        <f>ROUND(M173*K173,2)</f>
        <v>0</v>
      </c>
      <c r="Y173" s="35"/>
      <c r="Z173" s="177">
        <f>Y173*K173</f>
        <v>0</v>
      </c>
      <c r="AA173" s="177">
        <v>0</v>
      </c>
      <c r="AB173" s="177">
        <f>AA173*K173</f>
        <v>0</v>
      </c>
      <c r="AC173" s="177">
        <v>0</v>
      </c>
      <c r="AD173" s="178">
        <f>AC173*K173</f>
        <v>0</v>
      </c>
      <c r="AR173" s="17" t="s">
        <v>240</v>
      </c>
      <c r="AT173" s="17" t="s">
        <v>177</v>
      </c>
      <c r="AU173" s="17" t="s">
        <v>125</v>
      </c>
      <c r="AY173" s="17" t="s">
        <v>176</v>
      </c>
      <c r="BE173" s="110">
        <f>IF(U173="základní",P173,0)</f>
        <v>0</v>
      </c>
      <c r="BF173" s="110">
        <f>IF(U173="snížená",P173,0)</f>
        <v>0</v>
      </c>
      <c r="BG173" s="110">
        <f>IF(U173="zákl. přenesená",P173,0)</f>
        <v>0</v>
      </c>
      <c r="BH173" s="110">
        <f>IF(U173="sníž. přenesená",P173,0)</f>
        <v>0</v>
      </c>
      <c r="BI173" s="110">
        <f>IF(U173="nulová",P173,0)</f>
        <v>0</v>
      </c>
      <c r="BJ173" s="17" t="s">
        <v>26</v>
      </c>
      <c r="BK173" s="110">
        <f>ROUND(V173*K173,2)</f>
        <v>0</v>
      </c>
      <c r="BL173" s="17" t="s">
        <v>240</v>
      </c>
      <c r="BM173" s="17" t="s">
        <v>443</v>
      </c>
    </row>
    <row r="174" spans="2:65" s="1" customFormat="1" ht="22.5" customHeight="1">
      <c r="B174" s="34"/>
      <c r="C174" s="35"/>
      <c r="D174" s="35"/>
      <c r="E174" s="35"/>
      <c r="F174" s="269" t="s">
        <v>444</v>
      </c>
      <c r="G174" s="270"/>
      <c r="H174" s="270"/>
      <c r="I174" s="270"/>
      <c r="J174" s="35"/>
      <c r="K174" s="35"/>
      <c r="L174" s="35"/>
      <c r="M174" s="35"/>
      <c r="N174" s="35"/>
      <c r="O174" s="35"/>
      <c r="P174" s="35"/>
      <c r="Q174" s="35"/>
      <c r="R174" s="36"/>
      <c r="T174" s="144"/>
      <c r="U174" s="35"/>
      <c r="V174" s="35"/>
      <c r="W174" s="35"/>
      <c r="X174" s="35"/>
      <c r="Y174" s="35"/>
      <c r="Z174" s="35"/>
      <c r="AA174" s="35"/>
      <c r="AB174" s="35"/>
      <c r="AC174" s="35"/>
      <c r="AD174" s="77"/>
      <c r="AT174" s="17" t="s">
        <v>189</v>
      </c>
      <c r="AU174" s="17" t="s">
        <v>125</v>
      </c>
    </row>
    <row r="175" spans="2:65" s="1" customFormat="1" ht="22.5" customHeight="1">
      <c r="B175" s="34"/>
      <c r="C175" s="179" t="s">
        <v>186</v>
      </c>
      <c r="D175" s="179" t="s">
        <v>183</v>
      </c>
      <c r="E175" s="180" t="s">
        <v>445</v>
      </c>
      <c r="F175" s="266" t="s">
        <v>446</v>
      </c>
      <c r="G175" s="266"/>
      <c r="H175" s="266"/>
      <c r="I175" s="266"/>
      <c r="J175" s="181" t="s">
        <v>235</v>
      </c>
      <c r="K175" s="182">
        <v>2</v>
      </c>
      <c r="L175" s="183">
        <v>0</v>
      </c>
      <c r="M175" s="267"/>
      <c r="N175" s="267"/>
      <c r="O175" s="268"/>
      <c r="P175" s="263">
        <f>ROUND(V175*K175,2)</f>
        <v>0</v>
      </c>
      <c r="Q175" s="263"/>
      <c r="R175" s="36"/>
      <c r="T175" s="176" t="s">
        <v>24</v>
      </c>
      <c r="U175" s="43" t="s">
        <v>52</v>
      </c>
      <c r="V175" s="123">
        <f>L175+M175</f>
        <v>0</v>
      </c>
      <c r="W175" s="123">
        <f>ROUND(L175*K175,2)</f>
        <v>0</v>
      </c>
      <c r="X175" s="123">
        <f>ROUND(M175*K175,2)</f>
        <v>0</v>
      </c>
      <c r="Y175" s="35"/>
      <c r="Z175" s="177">
        <f>Y175*K175</f>
        <v>0</v>
      </c>
      <c r="AA175" s="177">
        <v>0</v>
      </c>
      <c r="AB175" s="177">
        <f>AA175*K175</f>
        <v>0</v>
      </c>
      <c r="AC175" s="177">
        <v>0</v>
      </c>
      <c r="AD175" s="178">
        <f>AC175*K175</f>
        <v>0</v>
      </c>
      <c r="AR175" s="17" t="s">
        <v>244</v>
      </c>
      <c r="AT175" s="17" t="s">
        <v>183</v>
      </c>
      <c r="AU175" s="17" t="s">
        <v>125</v>
      </c>
      <c r="AY175" s="17" t="s">
        <v>176</v>
      </c>
      <c r="BE175" s="110">
        <f>IF(U175="základní",P175,0)</f>
        <v>0</v>
      </c>
      <c r="BF175" s="110">
        <f>IF(U175="snížená",P175,0)</f>
        <v>0</v>
      </c>
      <c r="BG175" s="110">
        <f>IF(U175="zákl. přenesená",P175,0)</f>
        <v>0</v>
      </c>
      <c r="BH175" s="110">
        <f>IF(U175="sníž. přenesená",P175,0)</f>
        <v>0</v>
      </c>
      <c r="BI175" s="110">
        <f>IF(U175="nulová",P175,0)</f>
        <v>0</v>
      </c>
      <c r="BJ175" s="17" t="s">
        <v>26</v>
      </c>
      <c r="BK175" s="110">
        <f>ROUND(V175*K175,2)</f>
        <v>0</v>
      </c>
      <c r="BL175" s="17" t="s">
        <v>240</v>
      </c>
      <c r="BM175" s="17" t="s">
        <v>447</v>
      </c>
    </row>
    <row r="176" spans="2:65" s="1" customFormat="1" ht="42" customHeight="1">
      <c r="B176" s="34"/>
      <c r="C176" s="35"/>
      <c r="D176" s="35"/>
      <c r="E176" s="35"/>
      <c r="F176" s="269" t="s">
        <v>448</v>
      </c>
      <c r="G176" s="270"/>
      <c r="H176" s="270"/>
      <c r="I176" s="270"/>
      <c r="J176" s="35"/>
      <c r="K176" s="35"/>
      <c r="L176" s="35"/>
      <c r="M176" s="35"/>
      <c r="N176" s="35"/>
      <c r="O176" s="35"/>
      <c r="P176" s="35"/>
      <c r="Q176" s="35"/>
      <c r="R176" s="36"/>
      <c r="T176" s="144"/>
      <c r="U176" s="35"/>
      <c r="V176" s="35"/>
      <c r="W176" s="35"/>
      <c r="X176" s="35"/>
      <c r="Y176" s="35"/>
      <c r="Z176" s="35"/>
      <c r="AA176" s="35"/>
      <c r="AB176" s="35"/>
      <c r="AC176" s="35"/>
      <c r="AD176" s="77"/>
      <c r="AT176" s="17" t="s">
        <v>189</v>
      </c>
      <c r="AU176" s="17" t="s">
        <v>125</v>
      </c>
    </row>
    <row r="177" spans="2:65" s="1" customFormat="1" ht="22.5" customHeight="1">
      <c r="B177" s="34"/>
      <c r="C177" s="179" t="s">
        <v>325</v>
      </c>
      <c r="D177" s="179" t="s">
        <v>183</v>
      </c>
      <c r="E177" s="180" t="s">
        <v>449</v>
      </c>
      <c r="F177" s="266" t="s">
        <v>450</v>
      </c>
      <c r="G177" s="266"/>
      <c r="H177" s="266"/>
      <c r="I177" s="266"/>
      <c r="J177" s="181" t="s">
        <v>235</v>
      </c>
      <c r="K177" s="182">
        <v>4</v>
      </c>
      <c r="L177" s="183">
        <v>0</v>
      </c>
      <c r="M177" s="267"/>
      <c r="N177" s="267"/>
      <c r="O177" s="268"/>
      <c r="P177" s="263">
        <f>ROUND(V177*K177,2)</f>
        <v>0</v>
      </c>
      <c r="Q177" s="263"/>
      <c r="R177" s="36"/>
      <c r="T177" s="176" t="s">
        <v>24</v>
      </c>
      <c r="U177" s="43" t="s">
        <v>52</v>
      </c>
      <c r="V177" s="123">
        <f>L177+M177</f>
        <v>0</v>
      </c>
      <c r="W177" s="123">
        <f>ROUND(L177*K177,2)</f>
        <v>0</v>
      </c>
      <c r="X177" s="123">
        <f>ROUND(M177*K177,2)</f>
        <v>0</v>
      </c>
      <c r="Y177" s="35"/>
      <c r="Z177" s="177">
        <f>Y177*K177</f>
        <v>0</v>
      </c>
      <c r="AA177" s="177">
        <v>0</v>
      </c>
      <c r="AB177" s="177">
        <f>AA177*K177</f>
        <v>0</v>
      </c>
      <c r="AC177" s="177">
        <v>0</v>
      </c>
      <c r="AD177" s="178">
        <f>AC177*K177</f>
        <v>0</v>
      </c>
      <c r="AR177" s="17" t="s">
        <v>244</v>
      </c>
      <c r="AT177" s="17" t="s">
        <v>183</v>
      </c>
      <c r="AU177" s="17" t="s">
        <v>125</v>
      </c>
      <c r="AY177" s="17" t="s">
        <v>176</v>
      </c>
      <c r="BE177" s="110">
        <f>IF(U177="základní",P177,0)</f>
        <v>0</v>
      </c>
      <c r="BF177" s="110">
        <f>IF(U177="snížená",P177,0)</f>
        <v>0</v>
      </c>
      <c r="BG177" s="110">
        <f>IF(U177="zákl. přenesená",P177,0)</f>
        <v>0</v>
      </c>
      <c r="BH177" s="110">
        <f>IF(U177="sníž. přenesená",P177,0)</f>
        <v>0</v>
      </c>
      <c r="BI177" s="110">
        <f>IF(U177="nulová",P177,0)</f>
        <v>0</v>
      </c>
      <c r="BJ177" s="17" t="s">
        <v>26</v>
      </c>
      <c r="BK177" s="110">
        <f>ROUND(V177*K177,2)</f>
        <v>0</v>
      </c>
      <c r="BL177" s="17" t="s">
        <v>240</v>
      </c>
      <c r="BM177" s="17" t="s">
        <v>451</v>
      </c>
    </row>
    <row r="178" spans="2:65" s="1" customFormat="1" ht="54" customHeight="1">
      <c r="B178" s="34"/>
      <c r="C178" s="35"/>
      <c r="D178" s="35"/>
      <c r="E178" s="35"/>
      <c r="F178" s="269" t="s">
        <v>452</v>
      </c>
      <c r="G178" s="270"/>
      <c r="H178" s="270"/>
      <c r="I178" s="270"/>
      <c r="J178" s="35"/>
      <c r="K178" s="35"/>
      <c r="L178" s="35"/>
      <c r="M178" s="35"/>
      <c r="N178" s="35"/>
      <c r="O178" s="35"/>
      <c r="P178" s="35"/>
      <c r="Q178" s="35"/>
      <c r="R178" s="36"/>
      <c r="T178" s="144"/>
      <c r="U178" s="35"/>
      <c r="V178" s="35"/>
      <c r="W178" s="35"/>
      <c r="X178" s="35"/>
      <c r="Y178" s="35"/>
      <c r="Z178" s="35"/>
      <c r="AA178" s="35"/>
      <c r="AB178" s="35"/>
      <c r="AC178" s="35"/>
      <c r="AD178" s="77"/>
      <c r="AT178" s="17" t="s">
        <v>189</v>
      </c>
      <c r="AU178" s="17" t="s">
        <v>125</v>
      </c>
    </row>
    <row r="179" spans="2:65" s="1" customFormat="1" ht="22.5" customHeight="1">
      <c r="B179" s="34"/>
      <c r="C179" s="171" t="s">
        <v>329</v>
      </c>
      <c r="D179" s="171" t="s">
        <v>177</v>
      </c>
      <c r="E179" s="172" t="s">
        <v>453</v>
      </c>
      <c r="F179" s="262" t="s">
        <v>454</v>
      </c>
      <c r="G179" s="262"/>
      <c r="H179" s="262"/>
      <c r="I179" s="262"/>
      <c r="J179" s="173" t="s">
        <v>230</v>
      </c>
      <c r="K179" s="174">
        <v>4</v>
      </c>
      <c r="L179" s="175">
        <v>0</v>
      </c>
      <c r="M179" s="264">
        <v>0</v>
      </c>
      <c r="N179" s="265"/>
      <c r="O179" s="265"/>
      <c r="P179" s="263">
        <f>ROUND(V179*K179,2)</f>
        <v>0</v>
      </c>
      <c r="Q179" s="263"/>
      <c r="R179" s="36"/>
      <c r="T179" s="176" t="s">
        <v>24</v>
      </c>
      <c r="U179" s="43" t="s">
        <v>52</v>
      </c>
      <c r="V179" s="123">
        <f>L179+M179</f>
        <v>0</v>
      </c>
      <c r="W179" s="123">
        <f>ROUND(L179*K179,2)</f>
        <v>0</v>
      </c>
      <c r="X179" s="123">
        <f>ROUND(M179*K179,2)</f>
        <v>0</v>
      </c>
      <c r="Y179" s="35"/>
      <c r="Z179" s="177">
        <f>Y179*K179</f>
        <v>0</v>
      </c>
      <c r="AA179" s="177">
        <v>0</v>
      </c>
      <c r="AB179" s="177">
        <f>AA179*K179</f>
        <v>0</v>
      </c>
      <c r="AC179" s="177">
        <v>0</v>
      </c>
      <c r="AD179" s="178">
        <f>AC179*K179</f>
        <v>0</v>
      </c>
      <c r="AR179" s="17" t="s">
        <v>240</v>
      </c>
      <c r="AT179" s="17" t="s">
        <v>177</v>
      </c>
      <c r="AU179" s="17" t="s">
        <v>125</v>
      </c>
      <c r="AY179" s="17" t="s">
        <v>176</v>
      </c>
      <c r="BE179" s="110">
        <f>IF(U179="základní",P179,0)</f>
        <v>0</v>
      </c>
      <c r="BF179" s="110">
        <f>IF(U179="snížená",P179,0)</f>
        <v>0</v>
      </c>
      <c r="BG179" s="110">
        <f>IF(U179="zákl. přenesená",P179,0)</f>
        <v>0</v>
      </c>
      <c r="BH179" s="110">
        <f>IF(U179="sníž. přenesená",P179,0)</f>
        <v>0</v>
      </c>
      <c r="BI179" s="110">
        <f>IF(U179="nulová",P179,0)</f>
        <v>0</v>
      </c>
      <c r="BJ179" s="17" t="s">
        <v>26</v>
      </c>
      <c r="BK179" s="110">
        <f>ROUND(V179*K179,2)</f>
        <v>0</v>
      </c>
      <c r="BL179" s="17" t="s">
        <v>240</v>
      </c>
      <c r="BM179" s="17" t="s">
        <v>455</v>
      </c>
    </row>
    <row r="180" spans="2:65" s="1" customFormat="1" ht="22.5" customHeight="1">
      <c r="B180" s="34"/>
      <c r="C180" s="179" t="s">
        <v>333</v>
      </c>
      <c r="D180" s="179" t="s">
        <v>183</v>
      </c>
      <c r="E180" s="180" t="s">
        <v>456</v>
      </c>
      <c r="F180" s="266" t="s">
        <v>457</v>
      </c>
      <c r="G180" s="266"/>
      <c r="H180" s="266"/>
      <c r="I180" s="266"/>
      <c r="J180" s="181" t="s">
        <v>235</v>
      </c>
      <c r="K180" s="182">
        <v>4</v>
      </c>
      <c r="L180" s="183">
        <v>0</v>
      </c>
      <c r="M180" s="267"/>
      <c r="N180" s="267"/>
      <c r="O180" s="268"/>
      <c r="P180" s="263">
        <f>ROUND(V180*K180,2)</f>
        <v>0</v>
      </c>
      <c r="Q180" s="263"/>
      <c r="R180" s="36"/>
      <c r="T180" s="176" t="s">
        <v>24</v>
      </c>
      <c r="U180" s="43" t="s">
        <v>52</v>
      </c>
      <c r="V180" s="123">
        <f>L180+M180</f>
        <v>0</v>
      </c>
      <c r="W180" s="123">
        <f>ROUND(L180*K180,2)</f>
        <v>0</v>
      </c>
      <c r="X180" s="123">
        <f>ROUND(M180*K180,2)</f>
        <v>0</v>
      </c>
      <c r="Y180" s="35"/>
      <c r="Z180" s="177">
        <f>Y180*K180</f>
        <v>0</v>
      </c>
      <c r="AA180" s="177">
        <v>0</v>
      </c>
      <c r="AB180" s="177">
        <f>AA180*K180</f>
        <v>0</v>
      </c>
      <c r="AC180" s="177">
        <v>0</v>
      </c>
      <c r="AD180" s="178">
        <f>AC180*K180</f>
        <v>0</v>
      </c>
      <c r="AR180" s="17" t="s">
        <v>244</v>
      </c>
      <c r="AT180" s="17" t="s">
        <v>183</v>
      </c>
      <c r="AU180" s="17" t="s">
        <v>125</v>
      </c>
      <c r="AY180" s="17" t="s">
        <v>176</v>
      </c>
      <c r="BE180" s="110">
        <f>IF(U180="základní",P180,0)</f>
        <v>0</v>
      </c>
      <c r="BF180" s="110">
        <f>IF(U180="snížená",P180,0)</f>
        <v>0</v>
      </c>
      <c r="BG180" s="110">
        <f>IF(U180="zákl. přenesená",P180,0)</f>
        <v>0</v>
      </c>
      <c r="BH180" s="110">
        <f>IF(U180="sníž. přenesená",P180,0)</f>
        <v>0</v>
      </c>
      <c r="BI180" s="110">
        <f>IF(U180="nulová",P180,0)</f>
        <v>0</v>
      </c>
      <c r="BJ180" s="17" t="s">
        <v>26</v>
      </c>
      <c r="BK180" s="110">
        <f>ROUND(V180*K180,2)</f>
        <v>0</v>
      </c>
      <c r="BL180" s="17" t="s">
        <v>240</v>
      </c>
      <c r="BM180" s="17" t="s">
        <v>458</v>
      </c>
    </row>
    <row r="181" spans="2:65" s="1" customFormat="1" ht="54" customHeight="1">
      <c r="B181" s="34"/>
      <c r="C181" s="35"/>
      <c r="D181" s="35"/>
      <c r="E181" s="35"/>
      <c r="F181" s="269" t="s">
        <v>459</v>
      </c>
      <c r="G181" s="270"/>
      <c r="H181" s="270"/>
      <c r="I181" s="270"/>
      <c r="J181" s="35"/>
      <c r="K181" s="35"/>
      <c r="L181" s="35"/>
      <c r="M181" s="35"/>
      <c r="N181" s="35"/>
      <c r="O181" s="35"/>
      <c r="P181" s="35"/>
      <c r="Q181" s="35"/>
      <c r="R181" s="36"/>
      <c r="T181" s="144"/>
      <c r="U181" s="35"/>
      <c r="V181" s="35"/>
      <c r="W181" s="35"/>
      <c r="X181" s="35"/>
      <c r="Y181" s="35"/>
      <c r="Z181" s="35"/>
      <c r="AA181" s="35"/>
      <c r="AB181" s="35"/>
      <c r="AC181" s="35"/>
      <c r="AD181" s="77"/>
      <c r="AT181" s="17" t="s">
        <v>189</v>
      </c>
      <c r="AU181" s="17" t="s">
        <v>125</v>
      </c>
    </row>
    <row r="182" spans="2:65" s="1" customFormat="1" ht="22.5" customHeight="1">
      <c r="B182" s="34"/>
      <c r="C182" s="171" t="s">
        <v>338</v>
      </c>
      <c r="D182" s="171" t="s">
        <v>177</v>
      </c>
      <c r="E182" s="172" t="s">
        <v>313</v>
      </c>
      <c r="F182" s="262" t="s">
        <v>314</v>
      </c>
      <c r="G182" s="262"/>
      <c r="H182" s="262"/>
      <c r="I182" s="262"/>
      <c r="J182" s="173" t="s">
        <v>230</v>
      </c>
      <c r="K182" s="174">
        <v>2</v>
      </c>
      <c r="L182" s="175">
        <v>0</v>
      </c>
      <c r="M182" s="264">
        <v>0</v>
      </c>
      <c r="N182" s="265"/>
      <c r="O182" s="265"/>
      <c r="P182" s="263">
        <f>ROUND(V182*K182,2)</f>
        <v>0</v>
      </c>
      <c r="Q182" s="263"/>
      <c r="R182" s="36"/>
      <c r="T182" s="176" t="s">
        <v>24</v>
      </c>
      <c r="U182" s="43" t="s">
        <v>52</v>
      </c>
      <c r="V182" s="123">
        <f>L182+M182</f>
        <v>0</v>
      </c>
      <c r="W182" s="123">
        <f>ROUND(L182*K182,2)</f>
        <v>0</v>
      </c>
      <c r="X182" s="123">
        <f>ROUND(M182*K182,2)</f>
        <v>0</v>
      </c>
      <c r="Y182" s="35"/>
      <c r="Z182" s="177">
        <f>Y182*K182</f>
        <v>0</v>
      </c>
      <c r="AA182" s="177">
        <v>0</v>
      </c>
      <c r="AB182" s="177">
        <f>AA182*K182</f>
        <v>0</v>
      </c>
      <c r="AC182" s="177">
        <v>0</v>
      </c>
      <c r="AD182" s="178">
        <f>AC182*K182</f>
        <v>0</v>
      </c>
      <c r="AR182" s="17" t="s">
        <v>240</v>
      </c>
      <c r="AT182" s="17" t="s">
        <v>177</v>
      </c>
      <c r="AU182" s="17" t="s">
        <v>125</v>
      </c>
      <c r="AY182" s="17" t="s">
        <v>176</v>
      </c>
      <c r="BE182" s="110">
        <f>IF(U182="základní",P182,0)</f>
        <v>0</v>
      </c>
      <c r="BF182" s="110">
        <f>IF(U182="snížená",P182,0)</f>
        <v>0</v>
      </c>
      <c r="BG182" s="110">
        <f>IF(U182="zákl. přenesená",P182,0)</f>
        <v>0</v>
      </c>
      <c r="BH182" s="110">
        <f>IF(U182="sníž. přenesená",P182,0)</f>
        <v>0</v>
      </c>
      <c r="BI182" s="110">
        <f>IF(U182="nulová",P182,0)</f>
        <v>0</v>
      </c>
      <c r="BJ182" s="17" t="s">
        <v>26</v>
      </c>
      <c r="BK182" s="110">
        <f>ROUND(V182*K182,2)</f>
        <v>0</v>
      </c>
      <c r="BL182" s="17" t="s">
        <v>240</v>
      </c>
      <c r="BM182" s="17" t="s">
        <v>460</v>
      </c>
    </row>
    <row r="183" spans="2:65" s="1" customFormat="1" ht="22.5" customHeight="1">
      <c r="B183" s="34"/>
      <c r="C183" s="35"/>
      <c r="D183" s="35"/>
      <c r="E183" s="35"/>
      <c r="F183" s="269" t="s">
        <v>316</v>
      </c>
      <c r="G183" s="270"/>
      <c r="H183" s="270"/>
      <c r="I183" s="270"/>
      <c r="J183" s="35"/>
      <c r="K183" s="35"/>
      <c r="L183" s="35"/>
      <c r="M183" s="35"/>
      <c r="N183" s="35"/>
      <c r="O183" s="35"/>
      <c r="P183" s="35"/>
      <c r="Q183" s="35"/>
      <c r="R183" s="36"/>
      <c r="T183" s="144"/>
      <c r="U183" s="35"/>
      <c r="V183" s="35"/>
      <c r="W183" s="35"/>
      <c r="X183" s="35"/>
      <c r="Y183" s="35"/>
      <c r="Z183" s="35"/>
      <c r="AA183" s="35"/>
      <c r="AB183" s="35"/>
      <c r="AC183" s="35"/>
      <c r="AD183" s="77"/>
      <c r="AT183" s="17" t="s">
        <v>189</v>
      </c>
      <c r="AU183" s="17" t="s">
        <v>125</v>
      </c>
    </row>
    <row r="184" spans="2:65" s="1" customFormat="1" ht="22.5" customHeight="1">
      <c r="B184" s="34"/>
      <c r="C184" s="179" t="s">
        <v>342</v>
      </c>
      <c r="D184" s="179" t="s">
        <v>183</v>
      </c>
      <c r="E184" s="180" t="s">
        <v>461</v>
      </c>
      <c r="F184" s="266" t="s">
        <v>462</v>
      </c>
      <c r="G184" s="266"/>
      <c r="H184" s="266"/>
      <c r="I184" s="266"/>
      <c r="J184" s="181" t="s">
        <v>235</v>
      </c>
      <c r="K184" s="182">
        <v>1</v>
      </c>
      <c r="L184" s="183">
        <v>0</v>
      </c>
      <c r="M184" s="267"/>
      <c r="N184" s="267"/>
      <c r="O184" s="268"/>
      <c r="P184" s="263">
        <f>ROUND(V184*K184,2)</f>
        <v>0</v>
      </c>
      <c r="Q184" s="263"/>
      <c r="R184" s="36"/>
      <c r="T184" s="176" t="s">
        <v>24</v>
      </c>
      <c r="U184" s="43" t="s">
        <v>52</v>
      </c>
      <c r="V184" s="123">
        <f>L184+M184</f>
        <v>0</v>
      </c>
      <c r="W184" s="123">
        <f>ROUND(L184*K184,2)</f>
        <v>0</v>
      </c>
      <c r="X184" s="123">
        <f>ROUND(M184*K184,2)</f>
        <v>0</v>
      </c>
      <c r="Y184" s="35"/>
      <c r="Z184" s="177">
        <f>Y184*K184</f>
        <v>0</v>
      </c>
      <c r="AA184" s="177">
        <v>0</v>
      </c>
      <c r="AB184" s="177">
        <f>AA184*K184</f>
        <v>0</v>
      </c>
      <c r="AC184" s="177">
        <v>0</v>
      </c>
      <c r="AD184" s="178">
        <f>AC184*K184</f>
        <v>0</v>
      </c>
      <c r="AR184" s="17" t="s">
        <v>244</v>
      </c>
      <c r="AT184" s="17" t="s">
        <v>183</v>
      </c>
      <c r="AU184" s="17" t="s">
        <v>125</v>
      </c>
      <c r="AY184" s="17" t="s">
        <v>176</v>
      </c>
      <c r="BE184" s="110">
        <f>IF(U184="základní",P184,0)</f>
        <v>0</v>
      </c>
      <c r="BF184" s="110">
        <f>IF(U184="snížená",P184,0)</f>
        <v>0</v>
      </c>
      <c r="BG184" s="110">
        <f>IF(U184="zákl. přenesená",P184,0)</f>
        <v>0</v>
      </c>
      <c r="BH184" s="110">
        <f>IF(U184="sníž. přenesená",P184,0)</f>
        <v>0</v>
      </c>
      <c r="BI184" s="110">
        <f>IF(U184="nulová",P184,0)</f>
        <v>0</v>
      </c>
      <c r="BJ184" s="17" t="s">
        <v>26</v>
      </c>
      <c r="BK184" s="110">
        <f>ROUND(V184*K184,2)</f>
        <v>0</v>
      </c>
      <c r="BL184" s="17" t="s">
        <v>240</v>
      </c>
      <c r="BM184" s="17" t="s">
        <v>463</v>
      </c>
    </row>
    <row r="185" spans="2:65" s="1" customFormat="1" ht="54" customHeight="1">
      <c r="B185" s="34"/>
      <c r="C185" s="35"/>
      <c r="D185" s="35"/>
      <c r="E185" s="35"/>
      <c r="F185" s="269" t="s">
        <v>464</v>
      </c>
      <c r="G185" s="270"/>
      <c r="H185" s="270"/>
      <c r="I185" s="270"/>
      <c r="J185" s="35"/>
      <c r="K185" s="35"/>
      <c r="L185" s="35"/>
      <c r="M185" s="35"/>
      <c r="N185" s="35"/>
      <c r="O185" s="35"/>
      <c r="P185" s="35"/>
      <c r="Q185" s="35"/>
      <c r="R185" s="36"/>
      <c r="T185" s="144"/>
      <c r="U185" s="35"/>
      <c r="V185" s="35"/>
      <c r="W185" s="35"/>
      <c r="X185" s="35"/>
      <c r="Y185" s="35"/>
      <c r="Z185" s="35"/>
      <c r="AA185" s="35"/>
      <c r="AB185" s="35"/>
      <c r="AC185" s="35"/>
      <c r="AD185" s="77"/>
      <c r="AT185" s="17" t="s">
        <v>189</v>
      </c>
      <c r="AU185" s="17" t="s">
        <v>125</v>
      </c>
    </row>
    <row r="186" spans="2:65" s="1" customFormat="1" ht="22.5" customHeight="1">
      <c r="B186" s="34"/>
      <c r="C186" s="179" t="s">
        <v>346</v>
      </c>
      <c r="D186" s="179" t="s">
        <v>183</v>
      </c>
      <c r="E186" s="180" t="s">
        <v>318</v>
      </c>
      <c r="F186" s="266" t="s">
        <v>319</v>
      </c>
      <c r="G186" s="266"/>
      <c r="H186" s="266"/>
      <c r="I186" s="266"/>
      <c r="J186" s="181" t="s">
        <v>235</v>
      </c>
      <c r="K186" s="182">
        <v>1</v>
      </c>
      <c r="L186" s="183">
        <v>0</v>
      </c>
      <c r="M186" s="267"/>
      <c r="N186" s="267"/>
      <c r="O186" s="268"/>
      <c r="P186" s="263">
        <f>ROUND(V186*K186,2)</f>
        <v>0</v>
      </c>
      <c r="Q186" s="263"/>
      <c r="R186" s="36"/>
      <c r="T186" s="176" t="s">
        <v>24</v>
      </c>
      <c r="U186" s="43" t="s">
        <v>52</v>
      </c>
      <c r="V186" s="123">
        <f>L186+M186</f>
        <v>0</v>
      </c>
      <c r="W186" s="123">
        <f>ROUND(L186*K186,2)</f>
        <v>0</v>
      </c>
      <c r="X186" s="123">
        <f>ROUND(M186*K186,2)</f>
        <v>0</v>
      </c>
      <c r="Y186" s="35"/>
      <c r="Z186" s="177">
        <f>Y186*K186</f>
        <v>0</v>
      </c>
      <c r="AA186" s="177">
        <v>0</v>
      </c>
      <c r="AB186" s="177">
        <f>AA186*K186</f>
        <v>0</v>
      </c>
      <c r="AC186" s="177">
        <v>0</v>
      </c>
      <c r="AD186" s="178">
        <f>AC186*K186</f>
        <v>0</v>
      </c>
      <c r="AR186" s="17" t="s">
        <v>244</v>
      </c>
      <c r="AT186" s="17" t="s">
        <v>183</v>
      </c>
      <c r="AU186" s="17" t="s">
        <v>125</v>
      </c>
      <c r="AY186" s="17" t="s">
        <v>176</v>
      </c>
      <c r="BE186" s="110">
        <f>IF(U186="základní",P186,0)</f>
        <v>0</v>
      </c>
      <c r="BF186" s="110">
        <f>IF(U186="snížená",P186,0)</f>
        <v>0</v>
      </c>
      <c r="BG186" s="110">
        <f>IF(U186="zákl. přenesená",P186,0)</f>
        <v>0</v>
      </c>
      <c r="BH186" s="110">
        <f>IF(U186="sníž. přenesená",P186,0)</f>
        <v>0</v>
      </c>
      <c r="BI186" s="110">
        <f>IF(U186="nulová",P186,0)</f>
        <v>0</v>
      </c>
      <c r="BJ186" s="17" t="s">
        <v>26</v>
      </c>
      <c r="BK186" s="110">
        <f>ROUND(V186*K186,2)</f>
        <v>0</v>
      </c>
      <c r="BL186" s="17" t="s">
        <v>240</v>
      </c>
      <c r="BM186" s="17" t="s">
        <v>465</v>
      </c>
    </row>
    <row r="187" spans="2:65" s="1" customFormat="1" ht="54" customHeight="1">
      <c r="B187" s="34"/>
      <c r="C187" s="35"/>
      <c r="D187" s="35"/>
      <c r="E187" s="35"/>
      <c r="F187" s="269" t="s">
        <v>321</v>
      </c>
      <c r="G187" s="270"/>
      <c r="H187" s="270"/>
      <c r="I187" s="270"/>
      <c r="J187" s="35"/>
      <c r="K187" s="35"/>
      <c r="L187" s="35"/>
      <c r="M187" s="35"/>
      <c r="N187" s="35"/>
      <c r="O187" s="35"/>
      <c r="P187" s="35"/>
      <c r="Q187" s="35"/>
      <c r="R187" s="36"/>
      <c r="T187" s="144"/>
      <c r="U187" s="35"/>
      <c r="V187" s="35"/>
      <c r="W187" s="35"/>
      <c r="X187" s="35"/>
      <c r="Y187" s="35"/>
      <c r="Z187" s="35"/>
      <c r="AA187" s="35"/>
      <c r="AB187" s="35"/>
      <c r="AC187" s="35"/>
      <c r="AD187" s="77"/>
      <c r="AT187" s="17" t="s">
        <v>189</v>
      </c>
      <c r="AU187" s="17" t="s">
        <v>125</v>
      </c>
    </row>
    <row r="188" spans="2:65" s="1" customFormat="1" ht="22.5" customHeight="1">
      <c r="B188" s="34"/>
      <c r="C188" s="171" t="s">
        <v>351</v>
      </c>
      <c r="D188" s="171" t="s">
        <v>177</v>
      </c>
      <c r="E188" s="172" t="s">
        <v>466</v>
      </c>
      <c r="F188" s="262" t="s">
        <v>467</v>
      </c>
      <c r="G188" s="262"/>
      <c r="H188" s="262"/>
      <c r="I188" s="262"/>
      <c r="J188" s="173" t="s">
        <v>230</v>
      </c>
      <c r="K188" s="174">
        <v>2</v>
      </c>
      <c r="L188" s="175">
        <v>0</v>
      </c>
      <c r="M188" s="264">
        <v>0</v>
      </c>
      <c r="N188" s="265"/>
      <c r="O188" s="265"/>
      <c r="P188" s="263">
        <f>ROUND(V188*K188,2)</f>
        <v>0</v>
      </c>
      <c r="Q188" s="263"/>
      <c r="R188" s="36"/>
      <c r="T188" s="176" t="s">
        <v>24</v>
      </c>
      <c r="U188" s="43" t="s">
        <v>52</v>
      </c>
      <c r="V188" s="123">
        <f>L188+M188</f>
        <v>0</v>
      </c>
      <c r="W188" s="123">
        <f>ROUND(L188*K188,2)</f>
        <v>0</v>
      </c>
      <c r="X188" s="123">
        <f>ROUND(M188*K188,2)</f>
        <v>0</v>
      </c>
      <c r="Y188" s="35"/>
      <c r="Z188" s="177">
        <f>Y188*K188</f>
        <v>0</v>
      </c>
      <c r="AA188" s="177">
        <v>0</v>
      </c>
      <c r="AB188" s="177">
        <f>AA188*K188</f>
        <v>0</v>
      </c>
      <c r="AC188" s="177">
        <v>0</v>
      </c>
      <c r="AD188" s="178">
        <f>AC188*K188</f>
        <v>0</v>
      </c>
      <c r="AR188" s="17" t="s">
        <v>240</v>
      </c>
      <c r="AT188" s="17" t="s">
        <v>177</v>
      </c>
      <c r="AU188" s="17" t="s">
        <v>125</v>
      </c>
      <c r="AY188" s="17" t="s">
        <v>176</v>
      </c>
      <c r="BE188" s="110">
        <f>IF(U188="základní",P188,0)</f>
        <v>0</v>
      </c>
      <c r="BF188" s="110">
        <f>IF(U188="snížená",P188,0)</f>
        <v>0</v>
      </c>
      <c r="BG188" s="110">
        <f>IF(U188="zákl. přenesená",P188,0)</f>
        <v>0</v>
      </c>
      <c r="BH188" s="110">
        <f>IF(U188="sníž. přenesená",P188,0)</f>
        <v>0</v>
      </c>
      <c r="BI188" s="110">
        <f>IF(U188="nulová",P188,0)</f>
        <v>0</v>
      </c>
      <c r="BJ188" s="17" t="s">
        <v>26</v>
      </c>
      <c r="BK188" s="110">
        <f>ROUND(V188*K188,2)</f>
        <v>0</v>
      </c>
      <c r="BL188" s="17" t="s">
        <v>240</v>
      </c>
      <c r="BM188" s="17" t="s">
        <v>468</v>
      </c>
    </row>
    <row r="189" spans="2:65" s="1" customFormat="1" ht="30" customHeight="1">
      <c r="B189" s="34"/>
      <c r="C189" s="35"/>
      <c r="D189" s="35"/>
      <c r="E189" s="35"/>
      <c r="F189" s="269" t="s">
        <v>469</v>
      </c>
      <c r="G189" s="270"/>
      <c r="H189" s="270"/>
      <c r="I189" s="270"/>
      <c r="J189" s="35"/>
      <c r="K189" s="35"/>
      <c r="L189" s="35"/>
      <c r="M189" s="35"/>
      <c r="N189" s="35"/>
      <c r="O189" s="35"/>
      <c r="P189" s="35"/>
      <c r="Q189" s="35"/>
      <c r="R189" s="36"/>
      <c r="T189" s="144"/>
      <c r="U189" s="35"/>
      <c r="V189" s="35"/>
      <c r="W189" s="35"/>
      <c r="X189" s="35"/>
      <c r="Y189" s="35"/>
      <c r="Z189" s="35"/>
      <c r="AA189" s="35"/>
      <c r="AB189" s="35"/>
      <c r="AC189" s="35"/>
      <c r="AD189" s="77"/>
      <c r="AT189" s="17" t="s">
        <v>189</v>
      </c>
      <c r="AU189" s="17" t="s">
        <v>125</v>
      </c>
    </row>
    <row r="190" spans="2:65" s="1" customFormat="1" ht="22.5" customHeight="1">
      <c r="B190" s="34"/>
      <c r="C190" s="179" t="s">
        <v>355</v>
      </c>
      <c r="D190" s="179" t="s">
        <v>183</v>
      </c>
      <c r="E190" s="180" t="s">
        <v>470</v>
      </c>
      <c r="F190" s="266" t="s">
        <v>471</v>
      </c>
      <c r="G190" s="266"/>
      <c r="H190" s="266"/>
      <c r="I190" s="266"/>
      <c r="J190" s="181" t="s">
        <v>235</v>
      </c>
      <c r="K190" s="182">
        <v>4</v>
      </c>
      <c r="L190" s="183">
        <v>0</v>
      </c>
      <c r="M190" s="267"/>
      <c r="N190" s="267"/>
      <c r="O190" s="268"/>
      <c r="P190" s="263">
        <f>ROUND(V190*K190,2)</f>
        <v>0</v>
      </c>
      <c r="Q190" s="263"/>
      <c r="R190" s="36"/>
      <c r="T190" s="176" t="s">
        <v>24</v>
      </c>
      <c r="U190" s="43" t="s">
        <v>52</v>
      </c>
      <c r="V190" s="123">
        <f>L190+M190</f>
        <v>0</v>
      </c>
      <c r="W190" s="123">
        <f>ROUND(L190*K190,2)</f>
        <v>0</v>
      </c>
      <c r="X190" s="123">
        <f>ROUND(M190*K190,2)</f>
        <v>0</v>
      </c>
      <c r="Y190" s="35"/>
      <c r="Z190" s="177">
        <f>Y190*K190</f>
        <v>0</v>
      </c>
      <c r="AA190" s="177">
        <v>0</v>
      </c>
      <c r="AB190" s="177">
        <f>AA190*K190</f>
        <v>0</v>
      </c>
      <c r="AC190" s="177">
        <v>0</v>
      </c>
      <c r="AD190" s="178">
        <f>AC190*K190</f>
        <v>0</v>
      </c>
      <c r="AR190" s="17" t="s">
        <v>244</v>
      </c>
      <c r="AT190" s="17" t="s">
        <v>183</v>
      </c>
      <c r="AU190" s="17" t="s">
        <v>125</v>
      </c>
      <c r="AY190" s="17" t="s">
        <v>176</v>
      </c>
      <c r="BE190" s="110">
        <f>IF(U190="základní",P190,0)</f>
        <v>0</v>
      </c>
      <c r="BF190" s="110">
        <f>IF(U190="snížená",P190,0)</f>
        <v>0</v>
      </c>
      <c r="BG190" s="110">
        <f>IF(U190="zákl. přenesená",P190,0)</f>
        <v>0</v>
      </c>
      <c r="BH190" s="110">
        <f>IF(U190="sníž. přenesená",P190,0)</f>
        <v>0</v>
      </c>
      <c r="BI190" s="110">
        <f>IF(U190="nulová",P190,0)</f>
        <v>0</v>
      </c>
      <c r="BJ190" s="17" t="s">
        <v>26</v>
      </c>
      <c r="BK190" s="110">
        <f>ROUND(V190*K190,2)</f>
        <v>0</v>
      </c>
      <c r="BL190" s="17" t="s">
        <v>240</v>
      </c>
      <c r="BM190" s="17" t="s">
        <v>472</v>
      </c>
    </row>
    <row r="191" spans="2:65" s="1" customFormat="1" ht="30" customHeight="1">
      <c r="B191" s="34"/>
      <c r="C191" s="35"/>
      <c r="D191" s="35"/>
      <c r="E191" s="35"/>
      <c r="F191" s="269" t="s">
        <v>473</v>
      </c>
      <c r="G191" s="270"/>
      <c r="H191" s="270"/>
      <c r="I191" s="270"/>
      <c r="J191" s="35"/>
      <c r="K191" s="35"/>
      <c r="L191" s="35"/>
      <c r="M191" s="35"/>
      <c r="N191" s="35"/>
      <c r="O191" s="35"/>
      <c r="P191" s="35"/>
      <c r="Q191" s="35"/>
      <c r="R191" s="36"/>
      <c r="T191" s="144"/>
      <c r="U191" s="35"/>
      <c r="V191" s="35"/>
      <c r="W191" s="35"/>
      <c r="X191" s="35"/>
      <c r="Y191" s="35"/>
      <c r="Z191" s="35"/>
      <c r="AA191" s="35"/>
      <c r="AB191" s="35"/>
      <c r="AC191" s="35"/>
      <c r="AD191" s="77"/>
      <c r="AT191" s="17" t="s">
        <v>189</v>
      </c>
      <c r="AU191" s="17" t="s">
        <v>125</v>
      </c>
    </row>
    <row r="192" spans="2:65" s="1" customFormat="1" ht="22.5" customHeight="1">
      <c r="B192" s="34"/>
      <c r="C192" s="171" t="s">
        <v>360</v>
      </c>
      <c r="D192" s="171" t="s">
        <v>177</v>
      </c>
      <c r="E192" s="172" t="s">
        <v>322</v>
      </c>
      <c r="F192" s="262" t="s">
        <v>323</v>
      </c>
      <c r="G192" s="262"/>
      <c r="H192" s="262"/>
      <c r="I192" s="262"/>
      <c r="J192" s="173" t="s">
        <v>230</v>
      </c>
      <c r="K192" s="174">
        <v>2</v>
      </c>
      <c r="L192" s="175">
        <v>0</v>
      </c>
      <c r="M192" s="264">
        <v>0</v>
      </c>
      <c r="N192" s="265"/>
      <c r="O192" s="265"/>
      <c r="P192" s="263">
        <f>ROUND(V192*K192,2)</f>
        <v>0</v>
      </c>
      <c r="Q192" s="263"/>
      <c r="R192" s="36"/>
      <c r="T192" s="176" t="s">
        <v>24</v>
      </c>
      <c r="U192" s="43" t="s">
        <v>52</v>
      </c>
      <c r="V192" s="123">
        <f>L192+M192</f>
        <v>0</v>
      </c>
      <c r="W192" s="123">
        <f>ROUND(L192*K192,2)</f>
        <v>0</v>
      </c>
      <c r="X192" s="123">
        <f>ROUND(M192*K192,2)</f>
        <v>0</v>
      </c>
      <c r="Y192" s="35"/>
      <c r="Z192" s="177">
        <f>Y192*K192</f>
        <v>0</v>
      </c>
      <c r="AA192" s="177">
        <v>0</v>
      </c>
      <c r="AB192" s="177">
        <f>AA192*K192</f>
        <v>0</v>
      </c>
      <c r="AC192" s="177">
        <v>0</v>
      </c>
      <c r="AD192" s="178">
        <f>AC192*K192</f>
        <v>0</v>
      </c>
      <c r="AR192" s="17" t="s">
        <v>240</v>
      </c>
      <c r="AT192" s="17" t="s">
        <v>177</v>
      </c>
      <c r="AU192" s="17" t="s">
        <v>125</v>
      </c>
      <c r="AY192" s="17" t="s">
        <v>176</v>
      </c>
      <c r="BE192" s="110">
        <f>IF(U192="základní",P192,0)</f>
        <v>0</v>
      </c>
      <c r="BF192" s="110">
        <f>IF(U192="snížená",P192,0)</f>
        <v>0</v>
      </c>
      <c r="BG192" s="110">
        <f>IF(U192="zákl. přenesená",P192,0)</f>
        <v>0</v>
      </c>
      <c r="BH192" s="110">
        <f>IF(U192="sníž. přenesená",P192,0)</f>
        <v>0</v>
      </c>
      <c r="BI192" s="110">
        <f>IF(U192="nulová",P192,0)</f>
        <v>0</v>
      </c>
      <c r="BJ192" s="17" t="s">
        <v>26</v>
      </c>
      <c r="BK192" s="110">
        <f>ROUND(V192*K192,2)</f>
        <v>0</v>
      </c>
      <c r="BL192" s="17" t="s">
        <v>240</v>
      </c>
      <c r="BM192" s="17" t="s">
        <v>474</v>
      </c>
    </row>
    <row r="193" spans="2:65" s="1" customFormat="1" ht="22.5" customHeight="1">
      <c r="B193" s="34"/>
      <c r="C193" s="35"/>
      <c r="D193" s="35"/>
      <c r="E193" s="35"/>
      <c r="F193" s="269" t="s">
        <v>316</v>
      </c>
      <c r="G193" s="270"/>
      <c r="H193" s="270"/>
      <c r="I193" s="270"/>
      <c r="J193" s="35"/>
      <c r="K193" s="35"/>
      <c r="L193" s="35"/>
      <c r="M193" s="35"/>
      <c r="N193" s="35"/>
      <c r="O193" s="35"/>
      <c r="P193" s="35"/>
      <c r="Q193" s="35"/>
      <c r="R193" s="36"/>
      <c r="T193" s="144"/>
      <c r="U193" s="35"/>
      <c r="V193" s="35"/>
      <c r="W193" s="35"/>
      <c r="X193" s="35"/>
      <c r="Y193" s="35"/>
      <c r="Z193" s="35"/>
      <c r="AA193" s="35"/>
      <c r="AB193" s="35"/>
      <c r="AC193" s="35"/>
      <c r="AD193" s="77"/>
      <c r="AT193" s="17" t="s">
        <v>189</v>
      </c>
      <c r="AU193" s="17" t="s">
        <v>125</v>
      </c>
    </row>
    <row r="194" spans="2:65" s="1" customFormat="1" ht="22.5" customHeight="1">
      <c r="B194" s="34"/>
      <c r="C194" s="179" t="s">
        <v>364</v>
      </c>
      <c r="D194" s="179" t="s">
        <v>183</v>
      </c>
      <c r="E194" s="180" t="s">
        <v>326</v>
      </c>
      <c r="F194" s="266" t="s">
        <v>475</v>
      </c>
      <c r="G194" s="266"/>
      <c r="H194" s="266"/>
      <c r="I194" s="266"/>
      <c r="J194" s="181" t="s">
        <v>235</v>
      </c>
      <c r="K194" s="182">
        <v>2</v>
      </c>
      <c r="L194" s="183">
        <v>0</v>
      </c>
      <c r="M194" s="267"/>
      <c r="N194" s="267"/>
      <c r="O194" s="268"/>
      <c r="P194" s="263">
        <f>ROUND(V194*K194,2)</f>
        <v>0</v>
      </c>
      <c r="Q194" s="263"/>
      <c r="R194" s="36"/>
      <c r="T194" s="176" t="s">
        <v>24</v>
      </c>
      <c r="U194" s="43" t="s">
        <v>52</v>
      </c>
      <c r="V194" s="123">
        <f>L194+M194</f>
        <v>0</v>
      </c>
      <c r="W194" s="123">
        <f>ROUND(L194*K194,2)</f>
        <v>0</v>
      </c>
      <c r="X194" s="123">
        <f>ROUND(M194*K194,2)</f>
        <v>0</v>
      </c>
      <c r="Y194" s="35"/>
      <c r="Z194" s="177">
        <f>Y194*K194</f>
        <v>0</v>
      </c>
      <c r="AA194" s="177">
        <v>0</v>
      </c>
      <c r="AB194" s="177">
        <f>AA194*K194</f>
        <v>0</v>
      </c>
      <c r="AC194" s="177">
        <v>0</v>
      </c>
      <c r="AD194" s="178">
        <f>AC194*K194</f>
        <v>0</v>
      </c>
      <c r="AR194" s="17" t="s">
        <v>244</v>
      </c>
      <c r="AT194" s="17" t="s">
        <v>183</v>
      </c>
      <c r="AU194" s="17" t="s">
        <v>125</v>
      </c>
      <c r="AY194" s="17" t="s">
        <v>176</v>
      </c>
      <c r="BE194" s="110">
        <f>IF(U194="základní",P194,0)</f>
        <v>0</v>
      </c>
      <c r="BF194" s="110">
        <f>IF(U194="snížená",P194,0)</f>
        <v>0</v>
      </c>
      <c r="BG194" s="110">
        <f>IF(U194="zákl. přenesená",P194,0)</f>
        <v>0</v>
      </c>
      <c r="BH194" s="110">
        <f>IF(U194="sníž. přenesená",P194,0)</f>
        <v>0</v>
      </c>
      <c r="BI194" s="110">
        <f>IF(U194="nulová",P194,0)</f>
        <v>0</v>
      </c>
      <c r="BJ194" s="17" t="s">
        <v>26</v>
      </c>
      <c r="BK194" s="110">
        <f>ROUND(V194*K194,2)</f>
        <v>0</v>
      </c>
      <c r="BL194" s="17" t="s">
        <v>240</v>
      </c>
      <c r="BM194" s="17" t="s">
        <v>476</v>
      </c>
    </row>
    <row r="195" spans="2:65" s="1" customFormat="1" ht="22.5" customHeight="1">
      <c r="B195" s="34"/>
      <c r="C195" s="171" t="s">
        <v>369</v>
      </c>
      <c r="D195" s="171" t="s">
        <v>177</v>
      </c>
      <c r="E195" s="172" t="s">
        <v>330</v>
      </c>
      <c r="F195" s="262" t="s">
        <v>331</v>
      </c>
      <c r="G195" s="262"/>
      <c r="H195" s="262"/>
      <c r="I195" s="262"/>
      <c r="J195" s="173" t="s">
        <v>230</v>
      </c>
      <c r="K195" s="174">
        <v>1</v>
      </c>
      <c r="L195" s="175">
        <v>0</v>
      </c>
      <c r="M195" s="264">
        <v>0</v>
      </c>
      <c r="N195" s="265"/>
      <c r="O195" s="265"/>
      <c r="P195" s="263">
        <f>ROUND(V195*K195,2)</f>
        <v>0</v>
      </c>
      <c r="Q195" s="263"/>
      <c r="R195" s="36"/>
      <c r="T195" s="176" t="s">
        <v>24</v>
      </c>
      <c r="U195" s="43" t="s">
        <v>52</v>
      </c>
      <c r="V195" s="123">
        <f>L195+M195</f>
        <v>0</v>
      </c>
      <c r="W195" s="123">
        <f>ROUND(L195*K195,2)</f>
        <v>0</v>
      </c>
      <c r="X195" s="123">
        <f>ROUND(M195*K195,2)</f>
        <v>0</v>
      </c>
      <c r="Y195" s="35"/>
      <c r="Z195" s="177">
        <f>Y195*K195</f>
        <v>0</v>
      </c>
      <c r="AA195" s="177">
        <v>0</v>
      </c>
      <c r="AB195" s="177">
        <f>AA195*K195</f>
        <v>0</v>
      </c>
      <c r="AC195" s="177">
        <v>0</v>
      </c>
      <c r="AD195" s="178">
        <f>AC195*K195</f>
        <v>0</v>
      </c>
      <c r="AR195" s="17" t="s">
        <v>240</v>
      </c>
      <c r="AT195" s="17" t="s">
        <v>177</v>
      </c>
      <c r="AU195" s="17" t="s">
        <v>125</v>
      </c>
      <c r="AY195" s="17" t="s">
        <v>176</v>
      </c>
      <c r="BE195" s="110">
        <f>IF(U195="základní",P195,0)</f>
        <v>0</v>
      </c>
      <c r="BF195" s="110">
        <f>IF(U195="snížená",P195,0)</f>
        <v>0</v>
      </c>
      <c r="BG195" s="110">
        <f>IF(U195="zákl. přenesená",P195,0)</f>
        <v>0</v>
      </c>
      <c r="BH195" s="110">
        <f>IF(U195="sníž. přenesená",P195,0)</f>
        <v>0</v>
      </c>
      <c r="BI195" s="110">
        <f>IF(U195="nulová",P195,0)</f>
        <v>0</v>
      </c>
      <c r="BJ195" s="17" t="s">
        <v>26</v>
      </c>
      <c r="BK195" s="110">
        <f>ROUND(V195*K195,2)</f>
        <v>0</v>
      </c>
      <c r="BL195" s="17" t="s">
        <v>240</v>
      </c>
      <c r="BM195" s="17" t="s">
        <v>477</v>
      </c>
    </row>
    <row r="196" spans="2:65" s="1" customFormat="1" ht="22.5" customHeight="1">
      <c r="B196" s="34"/>
      <c r="C196" s="179" t="s">
        <v>478</v>
      </c>
      <c r="D196" s="179" t="s">
        <v>183</v>
      </c>
      <c r="E196" s="180" t="s">
        <v>334</v>
      </c>
      <c r="F196" s="266" t="s">
        <v>479</v>
      </c>
      <c r="G196" s="266"/>
      <c r="H196" s="266"/>
      <c r="I196" s="266"/>
      <c r="J196" s="181" t="s">
        <v>235</v>
      </c>
      <c r="K196" s="182">
        <v>1</v>
      </c>
      <c r="L196" s="183">
        <v>0</v>
      </c>
      <c r="M196" s="267"/>
      <c r="N196" s="267"/>
      <c r="O196" s="268"/>
      <c r="P196" s="263">
        <f>ROUND(V196*K196,2)</f>
        <v>0</v>
      </c>
      <c r="Q196" s="263"/>
      <c r="R196" s="36"/>
      <c r="T196" s="176" t="s">
        <v>24</v>
      </c>
      <c r="U196" s="43" t="s">
        <v>52</v>
      </c>
      <c r="V196" s="123">
        <f>L196+M196</f>
        <v>0</v>
      </c>
      <c r="W196" s="123">
        <f>ROUND(L196*K196,2)</f>
        <v>0</v>
      </c>
      <c r="X196" s="123">
        <f>ROUND(M196*K196,2)</f>
        <v>0</v>
      </c>
      <c r="Y196" s="35"/>
      <c r="Z196" s="177">
        <f>Y196*K196</f>
        <v>0</v>
      </c>
      <c r="AA196" s="177">
        <v>0</v>
      </c>
      <c r="AB196" s="177">
        <f>AA196*K196</f>
        <v>0</v>
      </c>
      <c r="AC196" s="177">
        <v>0</v>
      </c>
      <c r="AD196" s="178">
        <f>AC196*K196</f>
        <v>0</v>
      </c>
      <c r="AR196" s="17" t="s">
        <v>244</v>
      </c>
      <c r="AT196" s="17" t="s">
        <v>183</v>
      </c>
      <c r="AU196" s="17" t="s">
        <v>125</v>
      </c>
      <c r="AY196" s="17" t="s">
        <v>176</v>
      </c>
      <c r="BE196" s="110">
        <f>IF(U196="základní",P196,0)</f>
        <v>0</v>
      </c>
      <c r="BF196" s="110">
        <f>IF(U196="snížená",P196,0)</f>
        <v>0</v>
      </c>
      <c r="BG196" s="110">
        <f>IF(U196="zákl. přenesená",P196,0)</f>
        <v>0</v>
      </c>
      <c r="BH196" s="110">
        <f>IF(U196="sníž. přenesená",P196,0)</f>
        <v>0</v>
      </c>
      <c r="BI196" s="110">
        <f>IF(U196="nulová",P196,0)</f>
        <v>0</v>
      </c>
      <c r="BJ196" s="17" t="s">
        <v>26</v>
      </c>
      <c r="BK196" s="110">
        <f>ROUND(V196*K196,2)</f>
        <v>0</v>
      </c>
      <c r="BL196" s="17" t="s">
        <v>240</v>
      </c>
      <c r="BM196" s="17" t="s">
        <v>480</v>
      </c>
    </row>
    <row r="197" spans="2:65" s="1" customFormat="1" ht="210" customHeight="1">
      <c r="B197" s="34"/>
      <c r="C197" s="35"/>
      <c r="D197" s="35"/>
      <c r="E197" s="35"/>
      <c r="F197" s="269" t="s">
        <v>337</v>
      </c>
      <c r="G197" s="270"/>
      <c r="H197" s="270"/>
      <c r="I197" s="270"/>
      <c r="J197" s="35"/>
      <c r="K197" s="35"/>
      <c r="L197" s="35"/>
      <c r="M197" s="35"/>
      <c r="N197" s="35"/>
      <c r="O197" s="35"/>
      <c r="P197" s="35"/>
      <c r="Q197" s="35"/>
      <c r="R197" s="36"/>
      <c r="T197" s="144"/>
      <c r="U197" s="35"/>
      <c r="V197" s="35"/>
      <c r="W197" s="35"/>
      <c r="X197" s="35"/>
      <c r="Y197" s="35"/>
      <c r="Z197" s="35"/>
      <c r="AA197" s="35"/>
      <c r="AB197" s="35"/>
      <c r="AC197" s="35"/>
      <c r="AD197" s="77"/>
      <c r="AT197" s="17" t="s">
        <v>189</v>
      </c>
      <c r="AU197" s="17" t="s">
        <v>125</v>
      </c>
    </row>
    <row r="198" spans="2:65" s="1" customFormat="1" ht="22.5" customHeight="1">
      <c r="B198" s="34"/>
      <c r="C198" s="171" t="s">
        <v>481</v>
      </c>
      <c r="D198" s="171" t="s">
        <v>177</v>
      </c>
      <c r="E198" s="172" t="s">
        <v>339</v>
      </c>
      <c r="F198" s="262" t="s">
        <v>340</v>
      </c>
      <c r="G198" s="262"/>
      <c r="H198" s="262"/>
      <c r="I198" s="262"/>
      <c r="J198" s="173" t="s">
        <v>230</v>
      </c>
      <c r="K198" s="174">
        <v>4</v>
      </c>
      <c r="L198" s="175">
        <v>0</v>
      </c>
      <c r="M198" s="264">
        <v>0</v>
      </c>
      <c r="N198" s="265"/>
      <c r="O198" s="265"/>
      <c r="P198" s="263">
        <f>ROUND(V198*K198,2)</f>
        <v>0</v>
      </c>
      <c r="Q198" s="263"/>
      <c r="R198" s="36"/>
      <c r="T198" s="176" t="s">
        <v>24</v>
      </c>
      <c r="U198" s="43" t="s">
        <v>52</v>
      </c>
      <c r="V198" s="123">
        <f>L198+M198</f>
        <v>0</v>
      </c>
      <c r="W198" s="123">
        <f>ROUND(L198*K198,2)</f>
        <v>0</v>
      </c>
      <c r="X198" s="123">
        <f>ROUND(M198*K198,2)</f>
        <v>0</v>
      </c>
      <c r="Y198" s="35"/>
      <c r="Z198" s="177">
        <f>Y198*K198</f>
        <v>0</v>
      </c>
      <c r="AA198" s="177">
        <v>0</v>
      </c>
      <c r="AB198" s="177">
        <f>AA198*K198</f>
        <v>0</v>
      </c>
      <c r="AC198" s="177">
        <v>0</v>
      </c>
      <c r="AD198" s="178">
        <f>AC198*K198</f>
        <v>0</v>
      </c>
      <c r="AR198" s="17" t="s">
        <v>240</v>
      </c>
      <c r="AT198" s="17" t="s">
        <v>177</v>
      </c>
      <c r="AU198" s="17" t="s">
        <v>125</v>
      </c>
      <c r="AY198" s="17" t="s">
        <v>176</v>
      </c>
      <c r="BE198" s="110">
        <f>IF(U198="základní",P198,0)</f>
        <v>0</v>
      </c>
      <c r="BF198" s="110">
        <f>IF(U198="snížená",P198,0)</f>
        <v>0</v>
      </c>
      <c r="BG198" s="110">
        <f>IF(U198="zákl. přenesená",P198,0)</f>
        <v>0</v>
      </c>
      <c r="BH198" s="110">
        <f>IF(U198="sníž. přenesená",P198,0)</f>
        <v>0</v>
      </c>
      <c r="BI198" s="110">
        <f>IF(U198="nulová",P198,0)</f>
        <v>0</v>
      </c>
      <c r="BJ198" s="17" t="s">
        <v>26</v>
      </c>
      <c r="BK198" s="110">
        <f>ROUND(V198*K198,2)</f>
        <v>0</v>
      </c>
      <c r="BL198" s="17" t="s">
        <v>240</v>
      </c>
      <c r="BM198" s="17" t="s">
        <v>482</v>
      </c>
    </row>
    <row r="199" spans="2:65" s="1" customFormat="1" ht="22.5" customHeight="1">
      <c r="B199" s="34"/>
      <c r="C199" s="171" t="s">
        <v>483</v>
      </c>
      <c r="D199" s="171" t="s">
        <v>177</v>
      </c>
      <c r="E199" s="172" t="s">
        <v>343</v>
      </c>
      <c r="F199" s="262" t="s">
        <v>344</v>
      </c>
      <c r="G199" s="262"/>
      <c r="H199" s="262"/>
      <c r="I199" s="262"/>
      <c r="J199" s="173" t="s">
        <v>230</v>
      </c>
      <c r="K199" s="174">
        <v>4</v>
      </c>
      <c r="L199" s="175">
        <v>0</v>
      </c>
      <c r="M199" s="264">
        <v>0</v>
      </c>
      <c r="N199" s="265"/>
      <c r="O199" s="265"/>
      <c r="P199" s="263">
        <f>ROUND(V199*K199,2)</f>
        <v>0</v>
      </c>
      <c r="Q199" s="263"/>
      <c r="R199" s="36"/>
      <c r="T199" s="176" t="s">
        <v>24</v>
      </c>
      <c r="U199" s="43" t="s">
        <v>52</v>
      </c>
      <c r="V199" s="123">
        <f>L199+M199</f>
        <v>0</v>
      </c>
      <c r="W199" s="123">
        <f>ROUND(L199*K199,2)</f>
        <v>0</v>
      </c>
      <c r="X199" s="123">
        <f>ROUND(M199*K199,2)</f>
        <v>0</v>
      </c>
      <c r="Y199" s="35"/>
      <c r="Z199" s="177">
        <f>Y199*K199</f>
        <v>0</v>
      </c>
      <c r="AA199" s="177">
        <v>0</v>
      </c>
      <c r="AB199" s="177">
        <f>AA199*K199</f>
        <v>0</v>
      </c>
      <c r="AC199" s="177">
        <v>0</v>
      </c>
      <c r="AD199" s="178">
        <f>AC199*K199</f>
        <v>0</v>
      </c>
      <c r="AR199" s="17" t="s">
        <v>240</v>
      </c>
      <c r="AT199" s="17" t="s">
        <v>177</v>
      </c>
      <c r="AU199" s="17" t="s">
        <v>125</v>
      </c>
      <c r="AY199" s="17" t="s">
        <v>176</v>
      </c>
      <c r="BE199" s="110">
        <f>IF(U199="základní",P199,0)</f>
        <v>0</v>
      </c>
      <c r="BF199" s="110">
        <f>IF(U199="snížená",P199,0)</f>
        <v>0</v>
      </c>
      <c r="BG199" s="110">
        <f>IF(U199="zákl. přenesená",P199,0)</f>
        <v>0</v>
      </c>
      <c r="BH199" s="110">
        <f>IF(U199="sníž. přenesená",P199,0)</f>
        <v>0</v>
      </c>
      <c r="BI199" s="110">
        <f>IF(U199="nulová",P199,0)</f>
        <v>0</v>
      </c>
      <c r="BJ199" s="17" t="s">
        <v>26</v>
      </c>
      <c r="BK199" s="110">
        <f>ROUND(V199*K199,2)</f>
        <v>0</v>
      </c>
      <c r="BL199" s="17" t="s">
        <v>240</v>
      </c>
      <c r="BM199" s="17" t="s">
        <v>484</v>
      </c>
    </row>
    <row r="200" spans="2:65" s="9" customFormat="1" ht="37.35" customHeight="1">
      <c r="B200" s="159"/>
      <c r="C200" s="160"/>
      <c r="D200" s="161" t="s">
        <v>144</v>
      </c>
      <c r="E200" s="161"/>
      <c r="F200" s="161"/>
      <c r="G200" s="161"/>
      <c r="H200" s="161"/>
      <c r="I200" s="161"/>
      <c r="J200" s="161"/>
      <c r="K200" s="161"/>
      <c r="L200" s="161"/>
      <c r="M200" s="280">
        <f>BK200</f>
        <v>0</v>
      </c>
      <c r="N200" s="281"/>
      <c r="O200" s="281"/>
      <c r="P200" s="281"/>
      <c r="Q200" s="281"/>
      <c r="R200" s="162"/>
      <c r="T200" s="163"/>
      <c r="U200" s="160"/>
      <c r="V200" s="160"/>
      <c r="W200" s="164">
        <f>W201+W204+W207</f>
        <v>0</v>
      </c>
      <c r="X200" s="164">
        <f>X201+X204+X207</f>
        <v>0</v>
      </c>
      <c r="Y200" s="160"/>
      <c r="Z200" s="165">
        <f>Z201+Z204+Z207</f>
        <v>0</v>
      </c>
      <c r="AA200" s="160"/>
      <c r="AB200" s="165">
        <f>AB201+AB204+AB207</f>
        <v>7.0000000000000001E-3</v>
      </c>
      <c r="AC200" s="160"/>
      <c r="AD200" s="166">
        <f>AD201+AD204+AD207</f>
        <v>0</v>
      </c>
      <c r="AR200" s="167" t="s">
        <v>198</v>
      </c>
      <c r="AT200" s="168" t="s">
        <v>88</v>
      </c>
      <c r="AU200" s="168" t="s">
        <v>89</v>
      </c>
      <c r="AY200" s="167" t="s">
        <v>176</v>
      </c>
      <c r="BK200" s="169">
        <f>BK201+BK204+BK207</f>
        <v>0</v>
      </c>
    </row>
    <row r="201" spans="2:65" s="9" customFormat="1" ht="19.899999999999999" customHeight="1">
      <c r="B201" s="159"/>
      <c r="C201" s="160"/>
      <c r="D201" s="170" t="s">
        <v>145</v>
      </c>
      <c r="E201" s="170"/>
      <c r="F201" s="170"/>
      <c r="G201" s="170"/>
      <c r="H201" s="170"/>
      <c r="I201" s="170"/>
      <c r="J201" s="170"/>
      <c r="K201" s="170"/>
      <c r="L201" s="170"/>
      <c r="M201" s="276">
        <f>BK201</f>
        <v>0</v>
      </c>
      <c r="N201" s="277"/>
      <c r="O201" s="277"/>
      <c r="P201" s="277"/>
      <c r="Q201" s="277"/>
      <c r="R201" s="162"/>
      <c r="T201" s="163"/>
      <c r="U201" s="160"/>
      <c r="V201" s="160"/>
      <c r="W201" s="164">
        <f>SUM(W202:W203)</f>
        <v>0</v>
      </c>
      <c r="X201" s="164">
        <f>SUM(X202:X203)</f>
        <v>0</v>
      </c>
      <c r="Y201" s="160"/>
      <c r="Z201" s="165">
        <f>SUM(Z202:Z203)</f>
        <v>0</v>
      </c>
      <c r="AA201" s="160"/>
      <c r="AB201" s="165">
        <f>SUM(AB202:AB203)</f>
        <v>0</v>
      </c>
      <c r="AC201" s="160"/>
      <c r="AD201" s="166">
        <f>SUM(AD202:AD203)</f>
        <v>0</v>
      </c>
      <c r="AR201" s="167" t="s">
        <v>198</v>
      </c>
      <c r="AT201" s="168" t="s">
        <v>88</v>
      </c>
      <c r="AU201" s="168" t="s">
        <v>26</v>
      </c>
      <c r="AY201" s="167" t="s">
        <v>176</v>
      </c>
      <c r="BK201" s="169">
        <f>SUM(BK202:BK203)</f>
        <v>0</v>
      </c>
    </row>
    <row r="202" spans="2:65" s="1" customFormat="1" ht="31.5" customHeight="1">
      <c r="B202" s="34"/>
      <c r="C202" s="171" t="s">
        <v>485</v>
      </c>
      <c r="D202" s="171" t="s">
        <v>177</v>
      </c>
      <c r="E202" s="172" t="s">
        <v>347</v>
      </c>
      <c r="F202" s="262" t="s">
        <v>348</v>
      </c>
      <c r="G202" s="262"/>
      <c r="H202" s="262"/>
      <c r="I202" s="262"/>
      <c r="J202" s="173" t="s">
        <v>230</v>
      </c>
      <c r="K202" s="174">
        <v>1</v>
      </c>
      <c r="L202" s="175">
        <v>0</v>
      </c>
      <c r="M202" s="264">
        <v>0</v>
      </c>
      <c r="N202" s="265"/>
      <c r="O202" s="265"/>
      <c r="P202" s="263">
        <f>ROUND(V202*K202,2)</f>
        <v>0</v>
      </c>
      <c r="Q202" s="263"/>
      <c r="R202" s="36"/>
      <c r="T202" s="176" t="s">
        <v>24</v>
      </c>
      <c r="U202" s="43" t="s">
        <v>52</v>
      </c>
      <c r="V202" s="123">
        <f>L202+M202</f>
        <v>0</v>
      </c>
      <c r="W202" s="123">
        <f>ROUND(L202*K202,2)</f>
        <v>0</v>
      </c>
      <c r="X202" s="123">
        <f>ROUND(M202*K202,2)</f>
        <v>0</v>
      </c>
      <c r="Y202" s="35"/>
      <c r="Z202" s="177">
        <f>Y202*K202</f>
        <v>0</v>
      </c>
      <c r="AA202" s="177">
        <v>0</v>
      </c>
      <c r="AB202" s="177">
        <f>AA202*K202</f>
        <v>0</v>
      </c>
      <c r="AC202" s="177">
        <v>0</v>
      </c>
      <c r="AD202" s="178">
        <f>AC202*K202</f>
        <v>0</v>
      </c>
      <c r="AR202" s="17" t="s">
        <v>349</v>
      </c>
      <c r="AT202" s="17" t="s">
        <v>177</v>
      </c>
      <c r="AU202" s="17" t="s">
        <v>125</v>
      </c>
      <c r="AY202" s="17" t="s">
        <v>176</v>
      </c>
      <c r="BE202" s="110">
        <f>IF(U202="základní",P202,0)</f>
        <v>0</v>
      </c>
      <c r="BF202" s="110">
        <f>IF(U202="snížená",P202,0)</f>
        <v>0</v>
      </c>
      <c r="BG202" s="110">
        <f>IF(U202="zákl. přenesená",P202,0)</f>
        <v>0</v>
      </c>
      <c r="BH202" s="110">
        <f>IF(U202="sníž. přenesená",P202,0)</f>
        <v>0</v>
      </c>
      <c r="BI202" s="110">
        <f>IF(U202="nulová",P202,0)</f>
        <v>0</v>
      </c>
      <c r="BJ202" s="17" t="s">
        <v>26</v>
      </c>
      <c r="BK202" s="110">
        <f>ROUND(V202*K202,2)</f>
        <v>0</v>
      </c>
      <c r="BL202" s="17" t="s">
        <v>349</v>
      </c>
      <c r="BM202" s="17" t="s">
        <v>486</v>
      </c>
    </row>
    <row r="203" spans="2:65" s="1" customFormat="1" ht="22.5" customHeight="1">
      <c r="B203" s="34"/>
      <c r="C203" s="171" t="s">
        <v>487</v>
      </c>
      <c r="D203" s="171" t="s">
        <v>177</v>
      </c>
      <c r="E203" s="172" t="s">
        <v>352</v>
      </c>
      <c r="F203" s="262" t="s">
        <v>353</v>
      </c>
      <c r="G203" s="262"/>
      <c r="H203" s="262"/>
      <c r="I203" s="262"/>
      <c r="J203" s="173" t="s">
        <v>230</v>
      </c>
      <c r="K203" s="174">
        <v>1</v>
      </c>
      <c r="L203" s="175">
        <v>0</v>
      </c>
      <c r="M203" s="264">
        <v>0</v>
      </c>
      <c r="N203" s="265"/>
      <c r="O203" s="265"/>
      <c r="P203" s="263">
        <f>ROUND(V203*K203,2)</f>
        <v>0</v>
      </c>
      <c r="Q203" s="263"/>
      <c r="R203" s="36"/>
      <c r="T203" s="176" t="s">
        <v>24</v>
      </c>
      <c r="U203" s="43" t="s">
        <v>52</v>
      </c>
      <c r="V203" s="123">
        <f>L203+M203</f>
        <v>0</v>
      </c>
      <c r="W203" s="123">
        <f>ROUND(L203*K203,2)</f>
        <v>0</v>
      </c>
      <c r="X203" s="123">
        <f>ROUND(M203*K203,2)</f>
        <v>0</v>
      </c>
      <c r="Y203" s="35"/>
      <c r="Z203" s="177">
        <f>Y203*K203</f>
        <v>0</v>
      </c>
      <c r="AA203" s="177">
        <v>0</v>
      </c>
      <c r="AB203" s="177">
        <f>AA203*K203</f>
        <v>0</v>
      </c>
      <c r="AC203" s="177">
        <v>0</v>
      </c>
      <c r="AD203" s="178">
        <f>AC203*K203</f>
        <v>0</v>
      </c>
      <c r="AR203" s="17" t="s">
        <v>349</v>
      </c>
      <c r="AT203" s="17" t="s">
        <v>177</v>
      </c>
      <c r="AU203" s="17" t="s">
        <v>125</v>
      </c>
      <c r="AY203" s="17" t="s">
        <v>176</v>
      </c>
      <c r="BE203" s="110">
        <f>IF(U203="základní",P203,0)</f>
        <v>0</v>
      </c>
      <c r="BF203" s="110">
        <f>IF(U203="snížená",P203,0)</f>
        <v>0</v>
      </c>
      <c r="BG203" s="110">
        <f>IF(U203="zákl. přenesená",P203,0)</f>
        <v>0</v>
      </c>
      <c r="BH203" s="110">
        <f>IF(U203="sníž. přenesená",P203,0)</f>
        <v>0</v>
      </c>
      <c r="BI203" s="110">
        <f>IF(U203="nulová",P203,0)</f>
        <v>0</v>
      </c>
      <c r="BJ203" s="17" t="s">
        <v>26</v>
      </c>
      <c r="BK203" s="110">
        <f>ROUND(V203*K203,2)</f>
        <v>0</v>
      </c>
      <c r="BL203" s="17" t="s">
        <v>349</v>
      </c>
      <c r="BM203" s="17" t="s">
        <v>488</v>
      </c>
    </row>
    <row r="204" spans="2:65" s="9" customFormat="1" ht="29.85" customHeight="1">
      <c r="B204" s="159"/>
      <c r="C204" s="160"/>
      <c r="D204" s="170" t="s">
        <v>146</v>
      </c>
      <c r="E204" s="170"/>
      <c r="F204" s="170"/>
      <c r="G204" s="170"/>
      <c r="H204" s="170"/>
      <c r="I204" s="170"/>
      <c r="J204" s="170"/>
      <c r="K204" s="170"/>
      <c r="L204" s="170"/>
      <c r="M204" s="278">
        <f>BK204</f>
        <v>0</v>
      </c>
      <c r="N204" s="279"/>
      <c r="O204" s="279"/>
      <c r="P204" s="279"/>
      <c r="Q204" s="279"/>
      <c r="R204" s="162"/>
      <c r="T204" s="163"/>
      <c r="U204" s="160"/>
      <c r="V204" s="160"/>
      <c r="W204" s="164">
        <f>SUM(W205:W206)</f>
        <v>0</v>
      </c>
      <c r="X204" s="164">
        <f>SUM(X205:X206)</f>
        <v>0</v>
      </c>
      <c r="Y204" s="160"/>
      <c r="Z204" s="165">
        <f>SUM(Z205:Z206)</f>
        <v>0</v>
      </c>
      <c r="AA204" s="160"/>
      <c r="AB204" s="165">
        <f>SUM(AB205:AB206)</f>
        <v>0</v>
      </c>
      <c r="AC204" s="160"/>
      <c r="AD204" s="166">
        <f>SUM(AD205:AD206)</f>
        <v>0</v>
      </c>
      <c r="AR204" s="167" t="s">
        <v>198</v>
      </c>
      <c r="AT204" s="168" t="s">
        <v>88</v>
      </c>
      <c r="AU204" s="168" t="s">
        <v>26</v>
      </c>
      <c r="AY204" s="167" t="s">
        <v>176</v>
      </c>
      <c r="BK204" s="169">
        <f>SUM(BK205:BK206)</f>
        <v>0</v>
      </c>
    </row>
    <row r="205" spans="2:65" s="1" customFormat="1" ht="22.5" customHeight="1">
      <c r="B205" s="34"/>
      <c r="C205" s="171" t="s">
        <v>489</v>
      </c>
      <c r="D205" s="171" t="s">
        <v>177</v>
      </c>
      <c r="E205" s="172" t="s">
        <v>356</v>
      </c>
      <c r="F205" s="262" t="s">
        <v>490</v>
      </c>
      <c r="G205" s="262"/>
      <c r="H205" s="262"/>
      <c r="I205" s="262"/>
      <c r="J205" s="173" t="s">
        <v>230</v>
      </c>
      <c r="K205" s="174">
        <v>4.5</v>
      </c>
      <c r="L205" s="175">
        <v>0</v>
      </c>
      <c r="M205" s="264">
        <v>0</v>
      </c>
      <c r="N205" s="265"/>
      <c r="O205" s="265"/>
      <c r="P205" s="263">
        <f>ROUND(V205*K205,2)</f>
        <v>0</v>
      </c>
      <c r="Q205" s="263"/>
      <c r="R205" s="36"/>
      <c r="T205" s="176" t="s">
        <v>24</v>
      </c>
      <c r="U205" s="43" t="s">
        <v>52</v>
      </c>
      <c r="V205" s="123">
        <f>L205+M205</f>
        <v>0</v>
      </c>
      <c r="W205" s="123">
        <f>ROUND(L205*K205,2)</f>
        <v>0</v>
      </c>
      <c r="X205" s="123">
        <f>ROUND(M205*K205,2)</f>
        <v>0</v>
      </c>
      <c r="Y205" s="35"/>
      <c r="Z205" s="177">
        <f>Y205*K205</f>
        <v>0</v>
      </c>
      <c r="AA205" s="177">
        <v>0</v>
      </c>
      <c r="AB205" s="177">
        <f>AA205*K205</f>
        <v>0</v>
      </c>
      <c r="AC205" s="177">
        <v>0</v>
      </c>
      <c r="AD205" s="178">
        <f>AC205*K205</f>
        <v>0</v>
      </c>
      <c r="AR205" s="17" t="s">
        <v>349</v>
      </c>
      <c r="AT205" s="17" t="s">
        <v>177</v>
      </c>
      <c r="AU205" s="17" t="s">
        <v>125</v>
      </c>
      <c r="AY205" s="17" t="s">
        <v>176</v>
      </c>
      <c r="BE205" s="110">
        <f>IF(U205="základní",P205,0)</f>
        <v>0</v>
      </c>
      <c r="BF205" s="110">
        <f>IF(U205="snížená",P205,0)</f>
        <v>0</v>
      </c>
      <c r="BG205" s="110">
        <f>IF(U205="zákl. přenesená",P205,0)</f>
        <v>0</v>
      </c>
      <c r="BH205" s="110">
        <f>IF(U205="sníž. přenesená",P205,0)</f>
        <v>0</v>
      </c>
      <c r="BI205" s="110">
        <f>IF(U205="nulová",P205,0)</f>
        <v>0</v>
      </c>
      <c r="BJ205" s="17" t="s">
        <v>26</v>
      </c>
      <c r="BK205" s="110">
        <f>ROUND(V205*K205,2)</f>
        <v>0</v>
      </c>
      <c r="BL205" s="17" t="s">
        <v>349</v>
      </c>
      <c r="BM205" s="17" t="s">
        <v>491</v>
      </c>
    </row>
    <row r="206" spans="2:65" s="1" customFormat="1" ht="22.5" customHeight="1">
      <c r="B206" s="34"/>
      <c r="C206" s="171" t="s">
        <v>492</v>
      </c>
      <c r="D206" s="171" t="s">
        <v>177</v>
      </c>
      <c r="E206" s="172" t="s">
        <v>361</v>
      </c>
      <c r="F206" s="262" t="s">
        <v>362</v>
      </c>
      <c r="G206" s="262"/>
      <c r="H206" s="262"/>
      <c r="I206" s="262"/>
      <c r="J206" s="173" t="s">
        <v>230</v>
      </c>
      <c r="K206" s="174">
        <v>1</v>
      </c>
      <c r="L206" s="175">
        <v>0</v>
      </c>
      <c r="M206" s="264">
        <v>0</v>
      </c>
      <c r="N206" s="265"/>
      <c r="O206" s="265"/>
      <c r="P206" s="263">
        <f>ROUND(V206*K206,2)</f>
        <v>0</v>
      </c>
      <c r="Q206" s="263"/>
      <c r="R206" s="36"/>
      <c r="T206" s="176" t="s">
        <v>24</v>
      </c>
      <c r="U206" s="43" t="s">
        <v>52</v>
      </c>
      <c r="V206" s="123">
        <f>L206+M206</f>
        <v>0</v>
      </c>
      <c r="W206" s="123">
        <f>ROUND(L206*K206,2)</f>
        <v>0</v>
      </c>
      <c r="X206" s="123">
        <f>ROUND(M206*K206,2)</f>
        <v>0</v>
      </c>
      <c r="Y206" s="35"/>
      <c r="Z206" s="177">
        <f>Y206*K206</f>
        <v>0</v>
      </c>
      <c r="AA206" s="177">
        <v>0</v>
      </c>
      <c r="AB206" s="177">
        <f>AA206*K206</f>
        <v>0</v>
      </c>
      <c r="AC206" s="177">
        <v>0</v>
      </c>
      <c r="AD206" s="178">
        <f>AC206*K206</f>
        <v>0</v>
      </c>
      <c r="AR206" s="17" t="s">
        <v>349</v>
      </c>
      <c r="AT206" s="17" t="s">
        <v>177</v>
      </c>
      <c r="AU206" s="17" t="s">
        <v>125</v>
      </c>
      <c r="AY206" s="17" t="s">
        <v>176</v>
      </c>
      <c r="BE206" s="110">
        <f>IF(U206="základní",P206,0)</f>
        <v>0</v>
      </c>
      <c r="BF206" s="110">
        <f>IF(U206="snížená",P206,0)</f>
        <v>0</v>
      </c>
      <c r="BG206" s="110">
        <f>IF(U206="zákl. přenesená",P206,0)</f>
        <v>0</v>
      </c>
      <c r="BH206" s="110">
        <f>IF(U206="sníž. přenesená",P206,0)</f>
        <v>0</v>
      </c>
      <c r="BI206" s="110">
        <f>IF(U206="nulová",P206,0)</f>
        <v>0</v>
      </c>
      <c r="BJ206" s="17" t="s">
        <v>26</v>
      </c>
      <c r="BK206" s="110">
        <f>ROUND(V206*K206,2)</f>
        <v>0</v>
      </c>
      <c r="BL206" s="17" t="s">
        <v>349</v>
      </c>
      <c r="BM206" s="17" t="s">
        <v>493</v>
      </c>
    </row>
    <row r="207" spans="2:65" s="9" customFormat="1" ht="29.85" customHeight="1">
      <c r="B207" s="159"/>
      <c r="C207" s="160"/>
      <c r="D207" s="170" t="s">
        <v>147</v>
      </c>
      <c r="E207" s="170"/>
      <c r="F207" s="170"/>
      <c r="G207" s="170"/>
      <c r="H207" s="170"/>
      <c r="I207" s="170"/>
      <c r="J207" s="170"/>
      <c r="K207" s="170"/>
      <c r="L207" s="170"/>
      <c r="M207" s="278">
        <f>BK207</f>
        <v>0</v>
      </c>
      <c r="N207" s="279"/>
      <c r="O207" s="279"/>
      <c r="P207" s="279"/>
      <c r="Q207" s="279"/>
      <c r="R207" s="162"/>
      <c r="T207" s="163"/>
      <c r="U207" s="160"/>
      <c r="V207" s="160"/>
      <c r="W207" s="164">
        <f>SUM(W208:W211)</f>
        <v>0</v>
      </c>
      <c r="X207" s="164">
        <f>SUM(X208:X211)</f>
        <v>0</v>
      </c>
      <c r="Y207" s="160"/>
      <c r="Z207" s="165">
        <f>SUM(Z208:Z211)</f>
        <v>0</v>
      </c>
      <c r="AA207" s="160"/>
      <c r="AB207" s="165">
        <f>SUM(AB208:AB211)</f>
        <v>7.0000000000000001E-3</v>
      </c>
      <c r="AC207" s="160"/>
      <c r="AD207" s="166">
        <f>SUM(AD208:AD211)</f>
        <v>0</v>
      </c>
      <c r="AR207" s="167" t="s">
        <v>198</v>
      </c>
      <c r="AT207" s="168" t="s">
        <v>88</v>
      </c>
      <c r="AU207" s="168" t="s">
        <v>26</v>
      </c>
      <c r="AY207" s="167" t="s">
        <v>176</v>
      </c>
      <c r="BK207" s="169">
        <f>SUM(BK208:BK211)</f>
        <v>0</v>
      </c>
    </row>
    <row r="208" spans="2:65" s="1" customFormat="1" ht="22.5" customHeight="1">
      <c r="B208" s="34"/>
      <c r="C208" s="179" t="s">
        <v>494</v>
      </c>
      <c r="D208" s="179" t="s">
        <v>183</v>
      </c>
      <c r="E208" s="180" t="s">
        <v>365</v>
      </c>
      <c r="F208" s="266" t="s">
        <v>366</v>
      </c>
      <c r="G208" s="266"/>
      <c r="H208" s="266"/>
      <c r="I208" s="266"/>
      <c r="J208" s="181" t="s">
        <v>230</v>
      </c>
      <c r="K208" s="182">
        <v>100</v>
      </c>
      <c r="L208" s="183">
        <v>0</v>
      </c>
      <c r="M208" s="267"/>
      <c r="N208" s="267"/>
      <c r="O208" s="268"/>
      <c r="P208" s="263">
        <f>ROUND(V208*K208,2)</f>
        <v>0</v>
      </c>
      <c r="Q208" s="263"/>
      <c r="R208" s="36"/>
      <c r="T208" s="176" t="s">
        <v>24</v>
      </c>
      <c r="U208" s="43" t="s">
        <v>52</v>
      </c>
      <c r="V208" s="123">
        <f>L208+M208</f>
        <v>0</v>
      </c>
      <c r="W208" s="123">
        <f>ROUND(L208*K208,2)</f>
        <v>0</v>
      </c>
      <c r="X208" s="123">
        <f>ROUND(M208*K208,2)</f>
        <v>0</v>
      </c>
      <c r="Y208" s="35"/>
      <c r="Z208" s="177">
        <f>Y208*K208</f>
        <v>0</v>
      </c>
      <c r="AA208" s="177">
        <v>4.0000000000000003E-5</v>
      </c>
      <c r="AB208" s="177">
        <f>AA208*K208</f>
        <v>4.0000000000000001E-3</v>
      </c>
      <c r="AC208" s="177">
        <v>0</v>
      </c>
      <c r="AD208" s="178">
        <f>AC208*K208</f>
        <v>0</v>
      </c>
      <c r="AR208" s="17" t="s">
        <v>349</v>
      </c>
      <c r="AT208" s="17" t="s">
        <v>183</v>
      </c>
      <c r="AU208" s="17" t="s">
        <v>125</v>
      </c>
      <c r="AY208" s="17" t="s">
        <v>176</v>
      </c>
      <c r="BE208" s="110">
        <f>IF(U208="základní",P208,0)</f>
        <v>0</v>
      </c>
      <c r="BF208" s="110">
        <f>IF(U208="snížená",P208,0)</f>
        <v>0</v>
      </c>
      <c r="BG208" s="110">
        <f>IF(U208="zákl. přenesená",P208,0)</f>
        <v>0</v>
      </c>
      <c r="BH208" s="110">
        <f>IF(U208="sníž. přenesená",P208,0)</f>
        <v>0</v>
      </c>
      <c r="BI208" s="110">
        <f>IF(U208="nulová",P208,0)</f>
        <v>0</v>
      </c>
      <c r="BJ208" s="17" t="s">
        <v>26</v>
      </c>
      <c r="BK208" s="110">
        <f>ROUND(V208*K208,2)</f>
        <v>0</v>
      </c>
      <c r="BL208" s="17" t="s">
        <v>349</v>
      </c>
      <c r="BM208" s="17" t="s">
        <v>495</v>
      </c>
    </row>
    <row r="209" spans="2:65" s="1" customFormat="1" ht="30" customHeight="1">
      <c r="B209" s="34"/>
      <c r="C209" s="35"/>
      <c r="D209" s="35"/>
      <c r="E209" s="35"/>
      <c r="F209" s="269" t="s">
        <v>496</v>
      </c>
      <c r="G209" s="270"/>
      <c r="H209" s="270"/>
      <c r="I209" s="270"/>
      <c r="J209" s="35"/>
      <c r="K209" s="35"/>
      <c r="L209" s="35"/>
      <c r="M209" s="35"/>
      <c r="N209" s="35"/>
      <c r="O209" s="35"/>
      <c r="P209" s="35"/>
      <c r="Q209" s="35"/>
      <c r="R209" s="36"/>
      <c r="T209" s="144"/>
      <c r="U209" s="35"/>
      <c r="V209" s="35"/>
      <c r="W209" s="35"/>
      <c r="X209" s="35"/>
      <c r="Y209" s="35"/>
      <c r="Z209" s="35"/>
      <c r="AA209" s="35"/>
      <c r="AB209" s="35"/>
      <c r="AC209" s="35"/>
      <c r="AD209" s="77"/>
      <c r="AT209" s="17" t="s">
        <v>189</v>
      </c>
      <c r="AU209" s="17" t="s">
        <v>125</v>
      </c>
    </row>
    <row r="210" spans="2:65" s="1" customFormat="1" ht="22.5" customHeight="1">
      <c r="B210" s="34"/>
      <c r="C210" s="179" t="s">
        <v>497</v>
      </c>
      <c r="D210" s="179" t="s">
        <v>183</v>
      </c>
      <c r="E210" s="180" t="s">
        <v>370</v>
      </c>
      <c r="F210" s="266" t="s">
        <v>371</v>
      </c>
      <c r="G210" s="266"/>
      <c r="H210" s="266"/>
      <c r="I210" s="266"/>
      <c r="J210" s="181" t="s">
        <v>230</v>
      </c>
      <c r="K210" s="182">
        <v>100</v>
      </c>
      <c r="L210" s="183">
        <v>0</v>
      </c>
      <c r="M210" s="267"/>
      <c r="N210" s="267"/>
      <c r="O210" s="268"/>
      <c r="P210" s="263">
        <f>ROUND(V210*K210,2)</f>
        <v>0</v>
      </c>
      <c r="Q210" s="263"/>
      <c r="R210" s="36"/>
      <c r="T210" s="176" t="s">
        <v>24</v>
      </c>
      <c r="U210" s="43" t="s">
        <v>52</v>
      </c>
      <c r="V210" s="123">
        <f>L210+M210</f>
        <v>0</v>
      </c>
      <c r="W210" s="123">
        <f>ROUND(L210*K210,2)</f>
        <v>0</v>
      </c>
      <c r="X210" s="123">
        <f>ROUND(M210*K210,2)</f>
        <v>0</v>
      </c>
      <c r="Y210" s="35"/>
      <c r="Z210" s="177">
        <f>Y210*K210</f>
        <v>0</v>
      </c>
      <c r="AA210" s="177">
        <v>3.0000000000000001E-5</v>
      </c>
      <c r="AB210" s="177">
        <f>AA210*K210</f>
        <v>3.0000000000000001E-3</v>
      </c>
      <c r="AC210" s="177">
        <v>0</v>
      </c>
      <c r="AD210" s="178">
        <f>AC210*K210</f>
        <v>0</v>
      </c>
      <c r="AR210" s="17" t="s">
        <v>349</v>
      </c>
      <c r="AT210" s="17" t="s">
        <v>183</v>
      </c>
      <c r="AU210" s="17" t="s">
        <v>125</v>
      </c>
      <c r="AY210" s="17" t="s">
        <v>176</v>
      </c>
      <c r="BE210" s="110">
        <f>IF(U210="základní",P210,0)</f>
        <v>0</v>
      </c>
      <c r="BF210" s="110">
        <f>IF(U210="snížená",P210,0)</f>
        <v>0</v>
      </c>
      <c r="BG210" s="110">
        <f>IF(U210="zákl. přenesená",P210,0)</f>
        <v>0</v>
      </c>
      <c r="BH210" s="110">
        <f>IF(U210="sníž. přenesená",P210,0)</f>
        <v>0</v>
      </c>
      <c r="BI210" s="110">
        <f>IF(U210="nulová",P210,0)</f>
        <v>0</v>
      </c>
      <c r="BJ210" s="17" t="s">
        <v>26</v>
      </c>
      <c r="BK210" s="110">
        <f>ROUND(V210*K210,2)</f>
        <v>0</v>
      </c>
      <c r="BL210" s="17" t="s">
        <v>349</v>
      </c>
      <c r="BM210" s="17" t="s">
        <v>498</v>
      </c>
    </row>
    <row r="211" spans="2:65" s="1" customFormat="1" ht="30" customHeight="1">
      <c r="B211" s="34"/>
      <c r="C211" s="35"/>
      <c r="D211" s="35"/>
      <c r="E211" s="35"/>
      <c r="F211" s="269" t="s">
        <v>499</v>
      </c>
      <c r="G211" s="270"/>
      <c r="H211" s="270"/>
      <c r="I211" s="270"/>
      <c r="J211" s="35"/>
      <c r="K211" s="35"/>
      <c r="L211" s="35"/>
      <c r="M211" s="35"/>
      <c r="N211" s="35"/>
      <c r="O211" s="35"/>
      <c r="P211" s="35"/>
      <c r="Q211" s="35"/>
      <c r="R211" s="36"/>
      <c r="T211" s="144"/>
      <c r="U211" s="35"/>
      <c r="V211" s="35"/>
      <c r="W211" s="35"/>
      <c r="X211" s="35"/>
      <c r="Y211" s="35"/>
      <c r="Z211" s="35"/>
      <c r="AA211" s="35"/>
      <c r="AB211" s="35"/>
      <c r="AC211" s="35"/>
      <c r="AD211" s="77"/>
      <c r="AT211" s="17" t="s">
        <v>189</v>
      </c>
      <c r="AU211" s="17" t="s">
        <v>125</v>
      </c>
    </row>
    <row r="212" spans="2:65" s="1" customFormat="1" ht="49.9" customHeight="1">
      <c r="B212" s="34"/>
      <c r="C212" s="35"/>
      <c r="D212" s="161" t="s">
        <v>374</v>
      </c>
      <c r="E212" s="35"/>
      <c r="F212" s="35"/>
      <c r="G212" s="35"/>
      <c r="H212" s="35"/>
      <c r="I212" s="35"/>
      <c r="J212" s="35"/>
      <c r="K212" s="35"/>
      <c r="L212" s="35"/>
      <c r="M212" s="282">
        <f>BK212</f>
        <v>0</v>
      </c>
      <c r="N212" s="283"/>
      <c r="O212" s="283"/>
      <c r="P212" s="283"/>
      <c r="Q212" s="283"/>
      <c r="R212" s="36"/>
      <c r="T212" s="144"/>
      <c r="U212" s="35"/>
      <c r="V212" s="35"/>
      <c r="W212" s="164">
        <f>SUM(W213:W217)</f>
        <v>0</v>
      </c>
      <c r="X212" s="164">
        <f>SUM(X213:X217)</f>
        <v>0</v>
      </c>
      <c r="Y212" s="35"/>
      <c r="Z212" s="35"/>
      <c r="AA212" s="35"/>
      <c r="AB212" s="35"/>
      <c r="AC212" s="35"/>
      <c r="AD212" s="77"/>
      <c r="AT212" s="17" t="s">
        <v>88</v>
      </c>
      <c r="AU212" s="17" t="s">
        <v>89</v>
      </c>
      <c r="AY212" s="17" t="s">
        <v>375</v>
      </c>
      <c r="BK212" s="110">
        <f>SUM(BK213:BK217)</f>
        <v>0</v>
      </c>
    </row>
    <row r="213" spans="2:65" s="1" customFormat="1" ht="22.35" customHeight="1">
      <c r="B213" s="34"/>
      <c r="C213" s="184" t="s">
        <v>24</v>
      </c>
      <c r="D213" s="184" t="s">
        <v>177</v>
      </c>
      <c r="E213" s="185" t="s">
        <v>24</v>
      </c>
      <c r="F213" s="271" t="s">
        <v>24</v>
      </c>
      <c r="G213" s="271"/>
      <c r="H213" s="271"/>
      <c r="I213" s="271"/>
      <c r="J213" s="186" t="s">
        <v>24</v>
      </c>
      <c r="K213" s="187"/>
      <c r="L213" s="187"/>
      <c r="M213" s="272"/>
      <c r="N213" s="273"/>
      <c r="O213" s="273"/>
      <c r="P213" s="263">
        <f>BK213</f>
        <v>0</v>
      </c>
      <c r="Q213" s="263"/>
      <c r="R213" s="36"/>
      <c r="T213" s="176" t="s">
        <v>24</v>
      </c>
      <c r="U213" s="188" t="s">
        <v>52</v>
      </c>
      <c r="V213" s="123">
        <f>L213+M213</f>
        <v>0</v>
      </c>
      <c r="W213" s="189">
        <f>L213*K213</f>
        <v>0</v>
      </c>
      <c r="X213" s="189">
        <f>M213*K213</f>
        <v>0</v>
      </c>
      <c r="Y213" s="35"/>
      <c r="Z213" s="35"/>
      <c r="AA213" s="35"/>
      <c r="AB213" s="35"/>
      <c r="AC213" s="35"/>
      <c r="AD213" s="77"/>
      <c r="AT213" s="17" t="s">
        <v>375</v>
      </c>
      <c r="AU213" s="17" t="s">
        <v>26</v>
      </c>
      <c r="AY213" s="17" t="s">
        <v>375</v>
      </c>
      <c r="BE213" s="110">
        <f>IF(U213="základní",P213,0)</f>
        <v>0</v>
      </c>
      <c r="BF213" s="110">
        <f>IF(U213="snížená",P213,0)</f>
        <v>0</v>
      </c>
      <c r="BG213" s="110">
        <f>IF(U213="zákl. přenesená",P213,0)</f>
        <v>0</v>
      </c>
      <c r="BH213" s="110">
        <f>IF(U213="sníž. přenesená",P213,0)</f>
        <v>0</v>
      </c>
      <c r="BI213" s="110">
        <f>IF(U213="nulová",P213,0)</f>
        <v>0</v>
      </c>
      <c r="BJ213" s="17" t="s">
        <v>26</v>
      </c>
      <c r="BK213" s="110">
        <f>V213*K213</f>
        <v>0</v>
      </c>
    </row>
    <row r="214" spans="2:65" s="1" customFormat="1" ht="22.35" customHeight="1">
      <c r="B214" s="34"/>
      <c r="C214" s="184" t="s">
        <v>24</v>
      </c>
      <c r="D214" s="184" t="s">
        <v>177</v>
      </c>
      <c r="E214" s="185" t="s">
        <v>24</v>
      </c>
      <c r="F214" s="271" t="s">
        <v>24</v>
      </c>
      <c r="G214" s="271"/>
      <c r="H214" s="271"/>
      <c r="I214" s="271"/>
      <c r="J214" s="186" t="s">
        <v>24</v>
      </c>
      <c r="K214" s="187"/>
      <c r="L214" s="187"/>
      <c r="M214" s="272"/>
      <c r="N214" s="273"/>
      <c r="O214" s="273"/>
      <c r="P214" s="263">
        <f>BK214</f>
        <v>0</v>
      </c>
      <c r="Q214" s="263"/>
      <c r="R214" s="36"/>
      <c r="T214" s="176" t="s">
        <v>24</v>
      </c>
      <c r="U214" s="188" t="s">
        <v>52</v>
      </c>
      <c r="V214" s="123">
        <f>L214+M214</f>
        <v>0</v>
      </c>
      <c r="W214" s="189">
        <f>L214*K214</f>
        <v>0</v>
      </c>
      <c r="X214" s="189">
        <f>M214*K214</f>
        <v>0</v>
      </c>
      <c r="Y214" s="35"/>
      <c r="Z214" s="35"/>
      <c r="AA214" s="35"/>
      <c r="AB214" s="35"/>
      <c r="AC214" s="35"/>
      <c r="AD214" s="77"/>
      <c r="AT214" s="17" t="s">
        <v>375</v>
      </c>
      <c r="AU214" s="17" t="s">
        <v>26</v>
      </c>
      <c r="AY214" s="17" t="s">
        <v>375</v>
      </c>
      <c r="BE214" s="110">
        <f>IF(U214="základní",P214,0)</f>
        <v>0</v>
      </c>
      <c r="BF214" s="110">
        <f>IF(U214="snížená",P214,0)</f>
        <v>0</v>
      </c>
      <c r="BG214" s="110">
        <f>IF(U214="zákl. přenesená",P214,0)</f>
        <v>0</v>
      </c>
      <c r="BH214" s="110">
        <f>IF(U214="sníž. přenesená",P214,0)</f>
        <v>0</v>
      </c>
      <c r="BI214" s="110">
        <f>IF(U214="nulová",P214,0)</f>
        <v>0</v>
      </c>
      <c r="BJ214" s="17" t="s">
        <v>26</v>
      </c>
      <c r="BK214" s="110">
        <f>V214*K214</f>
        <v>0</v>
      </c>
    </row>
    <row r="215" spans="2:65" s="1" customFormat="1" ht="22.35" customHeight="1">
      <c r="B215" s="34"/>
      <c r="C215" s="184" t="s">
        <v>24</v>
      </c>
      <c r="D215" s="184" t="s">
        <v>177</v>
      </c>
      <c r="E215" s="185" t="s">
        <v>24</v>
      </c>
      <c r="F215" s="271" t="s">
        <v>24</v>
      </c>
      <c r="G215" s="271"/>
      <c r="H215" s="271"/>
      <c r="I215" s="271"/>
      <c r="J215" s="186" t="s">
        <v>24</v>
      </c>
      <c r="K215" s="187"/>
      <c r="L215" s="187"/>
      <c r="M215" s="272"/>
      <c r="N215" s="273"/>
      <c r="O215" s="273"/>
      <c r="P215" s="263">
        <f>BK215</f>
        <v>0</v>
      </c>
      <c r="Q215" s="263"/>
      <c r="R215" s="36"/>
      <c r="T215" s="176" t="s">
        <v>24</v>
      </c>
      <c r="U215" s="188" t="s">
        <v>52</v>
      </c>
      <c r="V215" s="123">
        <f>L215+M215</f>
        <v>0</v>
      </c>
      <c r="W215" s="189">
        <f>L215*K215</f>
        <v>0</v>
      </c>
      <c r="X215" s="189">
        <f>M215*K215</f>
        <v>0</v>
      </c>
      <c r="Y215" s="35"/>
      <c r="Z215" s="35"/>
      <c r="AA215" s="35"/>
      <c r="AB215" s="35"/>
      <c r="AC215" s="35"/>
      <c r="AD215" s="77"/>
      <c r="AT215" s="17" t="s">
        <v>375</v>
      </c>
      <c r="AU215" s="17" t="s">
        <v>26</v>
      </c>
      <c r="AY215" s="17" t="s">
        <v>375</v>
      </c>
      <c r="BE215" s="110">
        <f>IF(U215="základní",P215,0)</f>
        <v>0</v>
      </c>
      <c r="BF215" s="110">
        <f>IF(U215="snížená",P215,0)</f>
        <v>0</v>
      </c>
      <c r="BG215" s="110">
        <f>IF(U215="zákl. přenesená",P215,0)</f>
        <v>0</v>
      </c>
      <c r="BH215" s="110">
        <f>IF(U215="sníž. přenesená",P215,0)</f>
        <v>0</v>
      </c>
      <c r="BI215" s="110">
        <f>IF(U215="nulová",P215,0)</f>
        <v>0</v>
      </c>
      <c r="BJ215" s="17" t="s">
        <v>26</v>
      </c>
      <c r="BK215" s="110">
        <f>V215*K215</f>
        <v>0</v>
      </c>
    </row>
    <row r="216" spans="2:65" s="1" customFormat="1" ht="22.35" customHeight="1">
      <c r="B216" s="34"/>
      <c r="C216" s="184" t="s">
        <v>24</v>
      </c>
      <c r="D216" s="184" t="s">
        <v>177</v>
      </c>
      <c r="E216" s="185" t="s">
        <v>24</v>
      </c>
      <c r="F216" s="271" t="s">
        <v>24</v>
      </c>
      <c r="G216" s="271"/>
      <c r="H216" s="271"/>
      <c r="I216" s="271"/>
      <c r="J216" s="186" t="s">
        <v>24</v>
      </c>
      <c r="K216" s="187"/>
      <c r="L216" s="187"/>
      <c r="M216" s="272"/>
      <c r="N216" s="273"/>
      <c r="O216" s="273"/>
      <c r="P216" s="263">
        <f>BK216</f>
        <v>0</v>
      </c>
      <c r="Q216" s="263"/>
      <c r="R216" s="36"/>
      <c r="T216" s="176" t="s">
        <v>24</v>
      </c>
      <c r="U216" s="188" t="s">
        <v>52</v>
      </c>
      <c r="V216" s="123">
        <f>L216+M216</f>
        <v>0</v>
      </c>
      <c r="W216" s="189">
        <f>L216*K216</f>
        <v>0</v>
      </c>
      <c r="X216" s="189">
        <f>M216*K216</f>
        <v>0</v>
      </c>
      <c r="Y216" s="35"/>
      <c r="Z216" s="35"/>
      <c r="AA216" s="35"/>
      <c r="AB216" s="35"/>
      <c r="AC216" s="35"/>
      <c r="AD216" s="77"/>
      <c r="AT216" s="17" t="s">
        <v>375</v>
      </c>
      <c r="AU216" s="17" t="s">
        <v>26</v>
      </c>
      <c r="AY216" s="17" t="s">
        <v>375</v>
      </c>
      <c r="BE216" s="110">
        <f>IF(U216="základní",P216,0)</f>
        <v>0</v>
      </c>
      <c r="BF216" s="110">
        <f>IF(U216="snížená",P216,0)</f>
        <v>0</v>
      </c>
      <c r="BG216" s="110">
        <f>IF(U216="zákl. přenesená",P216,0)</f>
        <v>0</v>
      </c>
      <c r="BH216" s="110">
        <f>IF(U216="sníž. přenesená",P216,0)</f>
        <v>0</v>
      </c>
      <c r="BI216" s="110">
        <f>IF(U216="nulová",P216,0)</f>
        <v>0</v>
      </c>
      <c r="BJ216" s="17" t="s">
        <v>26</v>
      </c>
      <c r="BK216" s="110">
        <f>V216*K216</f>
        <v>0</v>
      </c>
    </row>
    <row r="217" spans="2:65" s="1" customFormat="1" ht="22.35" customHeight="1">
      <c r="B217" s="34"/>
      <c r="C217" s="184" t="s">
        <v>24</v>
      </c>
      <c r="D217" s="184" t="s">
        <v>177</v>
      </c>
      <c r="E217" s="185" t="s">
        <v>24</v>
      </c>
      <c r="F217" s="271" t="s">
        <v>24</v>
      </c>
      <c r="G217" s="271"/>
      <c r="H217" s="271"/>
      <c r="I217" s="271"/>
      <c r="J217" s="186" t="s">
        <v>24</v>
      </c>
      <c r="K217" s="187"/>
      <c r="L217" s="187"/>
      <c r="M217" s="272"/>
      <c r="N217" s="273"/>
      <c r="O217" s="273"/>
      <c r="P217" s="263">
        <f>BK217</f>
        <v>0</v>
      </c>
      <c r="Q217" s="263"/>
      <c r="R217" s="36"/>
      <c r="T217" s="176" t="s">
        <v>24</v>
      </c>
      <c r="U217" s="188" t="s">
        <v>52</v>
      </c>
      <c r="V217" s="190">
        <f>L217+M217</f>
        <v>0</v>
      </c>
      <c r="W217" s="191">
        <f>L217*K217</f>
        <v>0</v>
      </c>
      <c r="X217" s="191">
        <f>M217*K217</f>
        <v>0</v>
      </c>
      <c r="Y217" s="55"/>
      <c r="Z217" s="55"/>
      <c r="AA217" s="55"/>
      <c r="AB217" s="55"/>
      <c r="AC217" s="55"/>
      <c r="AD217" s="57"/>
      <c r="AT217" s="17" t="s">
        <v>375</v>
      </c>
      <c r="AU217" s="17" t="s">
        <v>26</v>
      </c>
      <c r="AY217" s="17" t="s">
        <v>375</v>
      </c>
      <c r="BE217" s="110">
        <f>IF(U217="základní",P217,0)</f>
        <v>0</v>
      </c>
      <c r="BF217" s="110">
        <f>IF(U217="snížená",P217,0)</f>
        <v>0</v>
      </c>
      <c r="BG217" s="110">
        <f>IF(U217="zákl. přenesená",P217,0)</f>
        <v>0</v>
      </c>
      <c r="BH217" s="110">
        <f>IF(U217="sníž. přenesená",P217,0)</f>
        <v>0</v>
      </c>
      <c r="BI217" s="110">
        <f>IF(U217="nulová",P217,0)</f>
        <v>0</v>
      </c>
      <c r="BJ217" s="17" t="s">
        <v>26</v>
      </c>
      <c r="BK217" s="110">
        <f>V217*K217</f>
        <v>0</v>
      </c>
    </row>
    <row r="218" spans="2:65" s="1" customFormat="1" ht="6.95" customHeight="1">
      <c r="B218" s="58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60"/>
    </row>
  </sheetData>
  <sheetProtection algorithmName="SHA-512" hashValue="+iu13+KCMSAxMqICk807VehafBGEN3ImUPELjzLRxybH7/4LCQH/bdiKU7ziP2LUz4p8+qmlt1SePL6AClhSrw==" saltValue="kOhWV5WNljDumMdWHRccYQ==" spinCount="100000" sheet="1" objects="1" scenarios="1" formatCells="0" formatColumns="0" formatRows="0" sort="0" autoFilter="0"/>
  <mergeCells count="307">
    <mergeCell ref="H1:K1"/>
    <mergeCell ref="S2:AF2"/>
    <mergeCell ref="F217:I217"/>
    <mergeCell ref="P217:Q217"/>
    <mergeCell ref="M217:O217"/>
    <mergeCell ref="M126:Q126"/>
    <mergeCell ref="M127:Q127"/>
    <mergeCell ref="M128:Q128"/>
    <mergeCell ref="M138:Q138"/>
    <mergeCell ref="M144:Q144"/>
    <mergeCell ref="M154:Q154"/>
    <mergeCell ref="M155:Q155"/>
    <mergeCell ref="M200:Q200"/>
    <mergeCell ref="M201:Q201"/>
    <mergeCell ref="M204:Q204"/>
    <mergeCell ref="M207:Q207"/>
    <mergeCell ref="M212:Q212"/>
    <mergeCell ref="F214:I214"/>
    <mergeCell ref="P214:Q214"/>
    <mergeCell ref="M214:O214"/>
    <mergeCell ref="F215:I215"/>
    <mergeCell ref="P215:Q215"/>
    <mergeCell ref="M215:O215"/>
    <mergeCell ref="F216:I216"/>
    <mergeCell ref="P216:Q216"/>
    <mergeCell ref="M216:O216"/>
    <mergeCell ref="F208:I208"/>
    <mergeCell ref="P208:Q208"/>
    <mergeCell ref="M208:O208"/>
    <mergeCell ref="F209:I209"/>
    <mergeCell ref="F210:I210"/>
    <mergeCell ref="P210:Q210"/>
    <mergeCell ref="M210:O210"/>
    <mergeCell ref="F211:I211"/>
    <mergeCell ref="F213:I213"/>
    <mergeCell ref="P213:Q213"/>
    <mergeCell ref="M213:O213"/>
    <mergeCell ref="F203:I203"/>
    <mergeCell ref="P203:Q203"/>
    <mergeCell ref="M203:O203"/>
    <mergeCell ref="F205:I205"/>
    <mergeCell ref="P205:Q205"/>
    <mergeCell ref="M205:O205"/>
    <mergeCell ref="F206:I206"/>
    <mergeCell ref="P206:Q206"/>
    <mergeCell ref="M206:O206"/>
    <mergeCell ref="F197:I197"/>
    <mergeCell ref="F198:I198"/>
    <mergeCell ref="P198:Q198"/>
    <mergeCell ref="M198:O198"/>
    <mergeCell ref="F199:I199"/>
    <mergeCell ref="P199:Q199"/>
    <mergeCell ref="M199:O199"/>
    <mergeCell ref="F202:I202"/>
    <mergeCell ref="P202:Q202"/>
    <mergeCell ref="M202:O202"/>
    <mergeCell ref="F193:I193"/>
    <mergeCell ref="F194:I194"/>
    <mergeCell ref="P194:Q194"/>
    <mergeCell ref="M194:O194"/>
    <mergeCell ref="F195:I195"/>
    <mergeCell ref="P195:Q195"/>
    <mergeCell ref="M195:O195"/>
    <mergeCell ref="F196:I196"/>
    <mergeCell ref="P196:Q196"/>
    <mergeCell ref="M196:O196"/>
    <mergeCell ref="F188:I188"/>
    <mergeCell ref="P188:Q188"/>
    <mergeCell ref="M188:O188"/>
    <mergeCell ref="F189:I189"/>
    <mergeCell ref="F190:I190"/>
    <mergeCell ref="P190:Q190"/>
    <mergeCell ref="M190:O190"/>
    <mergeCell ref="F191:I191"/>
    <mergeCell ref="F192:I192"/>
    <mergeCell ref="P192:Q192"/>
    <mergeCell ref="M192:O192"/>
    <mergeCell ref="F183:I183"/>
    <mergeCell ref="F184:I184"/>
    <mergeCell ref="P184:Q184"/>
    <mergeCell ref="M184:O184"/>
    <mergeCell ref="F185:I185"/>
    <mergeCell ref="F186:I186"/>
    <mergeCell ref="P186:Q186"/>
    <mergeCell ref="M186:O186"/>
    <mergeCell ref="F187:I187"/>
    <mergeCell ref="F179:I179"/>
    <mergeCell ref="P179:Q179"/>
    <mergeCell ref="M179:O179"/>
    <mergeCell ref="F180:I180"/>
    <mergeCell ref="P180:Q180"/>
    <mergeCell ref="M180:O180"/>
    <mergeCell ref="F181:I181"/>
    <mergeCell ref="F182:I182"/>
    <mergeCell ref="P182:Q182"/>
    <mergeCell ref="M182:O182"/>
    <mergeCell ref="F174:I174"/>
    <mergeCell ref="F175:I175"/>
    <mergeCell ref="P175:Q175"/>
    <mergeCell ref="M175:O175"/>
    <mergeCell ref="F176:I176"/>
    <mergeCell ref="F177:I177"/>
    <mergeCell ref="P177:Q177"/>
    <mergeCell ref="M177:O177"/>
    <mergeCell ref="F178:I178"/>
    <mergeCell ref="F169:I169"/>
    <mergeCell ref="F170:I170"/>
    <mergeCell ref="P170:Q170"/>
    <mergeCell ref="M170:O170"/>
    <mergeCell ref="F171:I171"/>
    <mergeCell ref="F172:I172"/>
    <mergeCell ref="P172:Q172"/>
    <mergeCell ref="M172:O172"/>
    <mergeCell ref="F173:I173"/>
    <mergeCell ref="P173:Q173"/>
    <mergeCell ref="M173:O173"/>
    <mergeCell ref="F165:I165"/>
    <mergeCell ref="P165:Q165"/>
    <mergeCell ref="M165:O165"/>
    <mergeCell ref="F166:I166"/>
    <mergeCell ref="F167:I167"/>
    <mergeCell ref="P167:Q167"/>
    <mergeCell ref="M167:O167"/>
    <mergeCell ref="F168:I168"/>
    <mergeCell ref="P168:Q168"/>
    <mergeCell ref="M168:O168"/>
    <mergeCell ref="F160:I160"/>
    <mergeCell ref="P160:Q160"/>
    <mergeCell ref="M160:O160"/>
    <mergeCell ref="F161:I161"/>
    <mergeCell ref="F162:I162"/>
    <mergeCell ref="P162:Q162"/>
    <mergeCell ref="M162:O162"/>
    <mergeCell ref="F163:I163"/>
    <mergeCell ref="F164:I164"/>
    <mergeCell ref="P164:Q164"/>
    <mergeCell ref="M164:O164"/>
    <mergeCell ref="F157:I157"/>
    <mergeCell ref="P157:Q157"/>
    <mergeCell ref="M157:O157"/>
    <mergeCell ref="F158:I158"/>
    <mergeCell ref="P158:Q158"/>
    <mergeCell ref="M158:O158"/>
    <mergeCell ref="F159:I159"/>
    <mergeCell ref="P159:Q159"/>
    <mergeCell ref="M159:O159"/>
    <mergeCell ref="F150:I150"/>
    <mergeCell ref="P150:Q150"/>
    <mergeCell ref="M150:O150"/>
    <mergeCell ref="F151:I151"/>
    <mergeCell ref="F152:I152"/>
    <mergeCell ref="P152:Q152"/>
    <mergeCell ref="M152:O152"/>
    <mergeCell ref="F153:I153"/>
    <mergeCell ref="F156:I156"/>
    <mergeCell ref="P156:Q156"/>
    <mergeCell ref="M156:O156"/>
    <mergeCell ref="F147:I147"/>
    <mergeCell ref="P147:Q147"/>
    <mergeCell ref="M147:O147"/>
    <mergeCell ref="F148:I148"/>
    <mergeCell ref="P148:Q148"/>
    <mergeCell ref="M148:O148"/>
    <mergeCell ref="F149:I149"/>
    <mergeCell ref="P149:Q149"/>
    <mergeCell ref="M149:O149"/>
    <mergeCell ref="F141:I141"/>
    <mergeCell ref="F142:I142"/>
    <mergeCell ref="P142:Q142"/>
    <mergeCell ref="M142:O142"/>
    <mergeCell ref="F143:I143"/>
    <mergeCell ref="F145:I145"/>
    <mergeCell ref="P145:Q145"/>
    <mergeCell ref="M145:O145"/>
    <mergeCell ref="F146:I146"/>
    <mergeCell ref="P146:Q146"/>
    <mergeCell ref="M146:O146"/>
    <mergeCell ref="F137:I137"/>
    <mergeCell ref="P137:Q137"/>
    <mergeCell ref="M137:O137"/>
    <mergeCell ref="F139:I139"/>
    <mergeCell ref="P139:Q139"/>
    <mergeCell ref="M139:O139"/>
    <mergeCell ref="F140:I140"/>
    <mergeCell ref="P140:Q140"/>
    <mergeCell ref="M140:O140"/>
    <mergeCell ref="F134:I134"/>
    <mergeCell ref="P134:Q134"/>
    <mergeCell ref="M134:O134"/>
    <mergeCell ref="F135:I135"/>
    <mergeCell ref="P135:Q135"/>
    <mergeCell ref="M135:O135"/>
    <mergeCell ref="F136:I136"/>
    <mergeCell ref="P136:Q136"/>
    <mergeCell ref="M136:O136"/>
    <mergeCell ref="F130:I130"/>
    <mergeCell ref="P130:Q130"/>
    <mergeCell ref="M130:O130"/>
    <mergeCell ref="F131:I131"/>
    <mergeCell ref="F132:I132"/>
    <mergeCell ref="P132:Q132"/>
    <mergeCell ref="M132:O132"/>
    <mergeCell ref="F133:I133"/>
    <mergeCell ref="P133:Q133"/>
    <mergeCell ref="M133:O133"/>
    <mergeCell ref="M120:P120"/>
    <mergeCell ref="M122:Q122"/>
    <mergeCell ref="M123:Q123"/>
    <mergeCell ref="F125:I125"/>
    <mergeCell ref="P125:Q125"/>
    <mergeCell ref="M125:O125"/>
    <mergeCell ref="F129:I129"/>
    <mergeCell ref="P129:Q129"/>
    <mergeCell ref="M129:O129"/>
    <mergeCell ref="D105:H105"/>
    <mergeCell ref="M105:Q105"/>
    <mergeCell ref="D106:H106"/>
    <mergeCell ref="M106:Q106"/>
    <mergeCell ref="M107:Q107"/>
    <mergeCell ref="L109:Q109"/>
    <mergeCell ref="C115:Q115"/>
    <mergeCell ref="F117:P117"/>
    <mergeCell ref="F118:P118"/>
    <mergeCell ref="H99:J99"/>
    <mergeCell ref="K99:L99"/>
    <mergeCell ref="M99:Q99"/>
    <mergeCell ref="M101:Q101"/>
    <mergeCell ref="D102:H102"/>
    <mergeCell ref="M102:Q102"/>
    <mergeCell ref="D103:H103"/>
    <mergeCell ref="M103:Q103"/>
    <mergeCell ref="D104:H104"/>
    <mergeCell ref="M104:Q104"/>
    <mergeCell ref="H96:J96"/>
    <mergeCell ref="K96:L96"/>
    <mergeCell ref="M96:Q96"/>
    <mergeCell ref="H97:J97"/>
    <mergeCell ref="K97:L97"/>
    <mergeCell ref="M97:Q97"/>
    <mergeCell ref="H98:J98"/>
    <mergeCell ref="K98:L98"/>
    <mergeCell ref="M98:Q98"/>
    <mergeCell ref="H93:J93"/>
    <mergeCell ref="K93:L93"/>
    <mergeCell ref="M93:Q93"/>
    <mergeCell ref="H94:J94"/>
    <mergeCell ref="K94:L94"/>
    <mergeCell ref="M94:Q94"/>
    <mergeCell ref="H95:J95"/>
    <mergeCell ref="K95:L95"/>
    <mergeCell ref="M95:Q95"/>
    <mergeCell ref="H90:J90"/>
    <mergeCell ref="K90:L90"/>
    <mergeCell ref="M90:Q90"/>
    <mergeCell ref="H91:J91"/>
    <mergeCell ref="K91:L91"/>
    <mergeCell ref="M91:Q91"/>
    <mergeCell ref="H92:J92"/>
    <mergeCell ref="K92:L92"/>
    <mergeCell ref="M92:Q92"/>
    <mergeCell ref="C86:G86"/>
    <mergeCell ref="H86:J86"/>
    <mergeCell ref="K86:L86"/>
    <mergeCell ref="M86:Q86"/>
    <mergeCell ref="H88:J88"/>
    <mergeCell ref="K88:L88"/>
    <mergeCell ref="M88:Q88"/>
    <mergeCell ref="H89:J89"/>
    <mergeCell ref="K89:L89"/>
    <mergeCell ref="M89:Q89"/>
    <mergeCell ref="H38:J38"/>
    <mergeCell ref="M38:P38"/>
    <mergeCell ref="L40:P40"/>
    <mergeCell ref="C76:Q76"/>
    <mergeCell ref="F78:P78"/>
    <mergeCell ref="F79:P79"/>
    <mergeCell ref="M81:P81"/>
    <mergeCell ref="M83:Q83"/>
    <mergeCell ref="M84:Q84"/>
    <mergeCell ref="M32:P32"/>
    <mergeCell ref="H34:J34"/>
    <mergeCell ref="M34:P34"/>
    <mergeCell ref="H35:J35"/>
    <mergeCell ref="M35:P35"/>
    <mergeCell ref="H36:J36"/>
    <mergeCell ref="M36:P36"/>
    <mergeCell ref="H37:J37"/>
    <mergeCell ref="M37:P37"/>
    <mergeCell ref="O17:P17"/>
    <mergeCell ref="O18:P18"/>
    <mergeCell ref="O20:P20"/>
    <mergeCell ref="O21:P21"/>
    <mergeCell ref="E24:L24"/>
    <mergeCell ref="M27:P27"/>
    <mergeCell ref="M28:P28"/>
    <mergeCell ref="M29:P29"/>
    <mergeCell ref="M30:P30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dataValidations count="2">
    <dataValidation type="list" allowBlank="1" showInputMessage="1" showErrorMessage="1" error="Povoleny jsou hodnoty K, M." sqref="D213:D218">
      <formula1>"K, M"</formula1>
    </dataValidation>
    <dataValidation type="list" allowBlank="1" showInputMessage="1" showErrorMessage="1" error="Povoleny jsou hodnoty základní, snížená, zákl. přenesená, sníž. přenesená, nulová." sqref="U213:U218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6" display="2) Rekapitulace rozpočtu"/>
    <hyperlink ref="L1" location="C125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36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4" width="20" hidden="1" customWidth="1"/>
    <col min="25" max="25" width="12.33203125" hidden="1" customWidth="1"/>
    <col min="26" max="26" width="16.33203125" hidden="1" customWidth="1"/>
    <col min="27" max="27" width="12.33203125" hidden="1" customWidth="1"/>
    <col min="28" max="28" width="15" hidden="1" customWidth="1"/>
    <col min="29" max="29" width="11" hidden="1" customWidth="1"/>
    <col min="30" max="30" width="15" hidden="1" customWidth="1"/>
    <col min="31" max="31" width="16.33203125" hidden="1" customWidth="1"/>
    <col min="44" max="65" width="9.33203125" hidden="1"/>
  </cols>
  <sheetData>
    <row r="1" spans="1:66" ht="21.75" customHeight="1">
      <c r="A1" s="119"/>
      <c r="B1" s="11"/>
      <c r="C1" s="11"/>
      <c r="D1" s="12" t="s">
        <v>1</v>
      </c>
      <c r="E1" s="11"/>
      <c r="F1" s="13" t="s">
        <v>120</v>
      </c>
      <c r="G1" s="13"/>
      <c r="H1" s="284" t="s">
        <v>121</v>
      </c>
      <c r="I1" s="284"/>
      <c r="J1" s="284"/>
      <c r="K1" s="284"/>
      <c r="L1" s="13" t="s">
        <v>122</v>
      </c>
      <c r="M1" s="11"/>
      <c r="N1" s="11"/>
      <c r="O1" s="12" t="s">
        <v>123</v>
      </c>
      <c r="P1" s="11"/>
      <c r="Q1" s="11"/>
      <c r="R1" s="11"/>
      <c r="S1" s="13" t="s">
        <v>124</v>
      </c>
      <c r="T1" s="13"/>
      <c r="U1" s="119"/>
      <c r="V1" s="119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92" t="s">
        <v>8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S2" s="238" t="s">
        <v>9</v>
      </c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T2" s="17" t="s">
        <v>103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125</v>
      </c>
    </row>
    <row r="4" spans="1:66" ht="36.950000000000003" customHeight="1">
      <c r="B4" s="21"/>
      <c r="C4" s="194" t="s">
        <v>126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22"/>
      <c r="T4" s="23" t="s">
        <v>14</v>
      </c>
      <c r="AT4" s="17" t="s">
        <v>6</v>
      </c>
    </row>
    <row r="5" spans="1:66" ht="6.95" customHeight="1">
      <c r="B5" s="21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2"/>
    </row>
    <row r="6" spans="1:66" ht="25.35" customHeight="1">
      <c r="B6" s="21"/>
      <c r="C6" s="25"/>
      <c r="D6" s="29" t="s">
        <v>20</v>
      </c>
      <c r="E6" s="25"/>
      <c r="F6" s="240" t="str">
        <f>'Rekapitulace stavby'!K6</f>
        <v>ZABEZPEČENÍ HLAVNÍHO VSTUPU Z ALŠOVA NÁBŘEŽÍ A VSTUPU KŘÍŽOVNICKÉ ULICE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5"/>
      <c r="R6" s="22"/>
    </row>
    <row r="7" spans="1:66" s="1" customFormat="1" ht="32.85" customHeight="1">
      <c r="B7" s="34"/>
      <c r="C7" s="35"/>
      <c r="D7" s="28" t="s">
        <v>127</v>
      </c>
      <c r="E7" s="35"/>
      <c r="F7" s="200" t="s">
        <v>500</v>
      </c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35"/>
      <c r="R7" s="36"/>
    </row>
    <row r="8" spans="1:66" s="1" customFormat="1" ht="14.45" customHeight="1">
      <c r="B8" s="34"/>
      <c r="C8" s="35"/>
      <c r="D8" s="29" t="s">
        <v>23</v>
      </c>
      <c r="E8" s="35"/>
      <c r="F8" s="27" t="s">
        <v>24</v>
      </c>
      <c r="G8" s="35"/>
      <c r="H8" s="35"/>
      <c r="I8" s="35"/>
      <c r="J8" s="35"/>
      <c r="K8" s="35"/>
      <c r="L8" s="35"/>
      <c r="M8" s="29" t="s">
        <v>25</v>
      </c>
      <c r="N8" s="35"/>
      <c r="O8" s="27" t="s">
        <v>24</v>
      </c>
      <c r="P8" s="35"/>
      <c r="Q8" s="35"/>
      <c r="R8" s="36"/>
    </row>
    <row r="9" spans="1:66" s="1" customFormat="1" ht="14.45" customHeight="1">
      <c r="B9" s="34"/>
      <c r="C9" s="35"/>
      <c r="D9" s="29" t="s">
        <v>27</v>
      </c>
      <c r="E9" s="35"/>
      <c r="F9" s="27" t="s">
        <v>28</v>
      </c>
      <c r="G9" s="35"/>
      <c r="H9" s="35"/>
      <c r="I9" s="35"/>
      <c r="J9" s="35"/>
      <c r="K9" s="35"/>
      <c r="L9" s="35"/>
      <c r="M9" s="29" t="s">
        <v>29</v>
      </c>
      <c r="N9" s="35"/>
      <c r="O9" s="243" t="str">
        <f>'Rekapitulace stavby'!AN8</f>
        <v>3.5.2017</v>
      </c>
      <c r="P9" s="244"/>
      <c r="Q9" s="35"/>
      <c r="R9" s="36"/>
    </row>
    <row r="10" spans="1:66" s="1" customFormat="1" ht="10.9" customHeight="1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5" customHeight="1">
      <c r="B11" s="34"/>
      <c r="C11" s="35"/>
      <c r="D11" s="29" t="s">
        <v>33</v>
      </c>
      <c r="E11" s="35"/>
      <c r="F11" s="35"/>
      <c r="G11" s="35"/>
      <c r="H11" s="35"/>
      <c r="I11" s="35"/>
      <c r="J11" s="35"/>
      <c r="K11" s="35"/>
      <c r="L11" s="35"/>
      <c r="M11" s="29" t="s">
        <v>34</v>
      </c>
      <c r="N11" s="35"/>
      <c r="O11" s="198" t="str">
        <f>IF('Rekapitulace stavby'!AN10="","",'Rekapitulace stavby'!AN10)</f>
        <v/>
      </c>
      <c r="P11" s="198"/>
      <c r="Q11" s="35"/>
      <c r="R11" s="36"/>
    </row>
    <row r="12" spans="1:66" s="1" customFormat="1" ht="18" customHeight="1">
      <c r="B12" s="34"/>
      <c r="C12" s="35"/>
      <c r="D12" s="35"/>
      <c r="E12" s="27" t="str">
        <f>IF('Rekapitulace stavby'!E11="","",'Rekapitulace stavby'!E11)</f>
        <v xml:space="preserve"> </v>
      </c>
      <c r="F12" s="35"/>
      <c r="G12" s="35"/>
      <c r="H12" s="35"/>
      <c r="I12" s="35"/>
      <c r="J12" s="35"/>
      <c r="K12" s="35"/>
      <c r="L12" s="35"/>
      <c r="M12" s="29" t="s">
        <v>36</v>
      </c>
      <c r="N12" s="35"/>
      <c r="O12" s="198" t="str">
        <f>IF('Rekapitulace stavby'!AN11="","",'Rekapitulace stavby'!AN11)</f>
        <v/>
      </c>
      <c r="P12" s="198"/>
      <c r="Q12" s="35"/>
      <c r="R12" s="36"/>
    </row>
    <row r="13" spans="1:66" s="1" customFormat="1" ht="6.95" customHeight="1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5" customHeight="1">
      <c r="B14" s="34"/>
      <c r="C14" s="35"/>
      <c r="D14" s="29" t="s">
        <v>37</v>
      </c>
      <c r="E14" s="35"/>
      <c r="F14" s="35"/>
      <c r="G14" s="35"/>
      <c r="H14" s="35"/>
      <c r="I14" s="35"/>
      <c r="J14" s="35"/>
      <c r="K14" s="35"/>
      <c r="L14" s="35"/>
      <c r="M14" s="29" t="s">
        <v>34</v>
      </c>
      <c r="N14" s="35"/>
      <c r="O14" s="245" t="str">
        <f>IF('Rekapitulace stavby'!AN13="","",'Rekapitulace stavby'!AN13)</f>
        <v>Vyplň údaj</v>
      </c>
      <c r="P14" s="198"/>
      <c r="Q14" s="35"/>
      <c r="R14" s="36"/>
    </row>
    <row r="15" spans="1:66" s="1" customFormat="1" ht="18" customHeight="1">
      <c r="B15" s="34"/>
      <c r="C15" s="35"/>
      <c r="D15" s="35"/>
      <c r="E15" s="245" t="str">
        <f>IF('Rekapitulace stavby'!E14="","",'Rekapitulace stavby'!E14)</f>
        <v>Vyplň údaj</v>
      </c>
      <c r="F15" s="246"/>
      <c r="G15" s="246"/>
      <c r="H15" s="246"/>
      <c r="I15" s="246"/>
      <c r="J15" s="246"/>
      <c r="K15" s="246"/>
      <c r="L15" s="246"/>
      <c r="M15" s="29" t="s">
        <v>36</v>
      </c>
      <c r="N15" s="35"/>
      <c r="O15" s="245" t="str">
        <f>IF('Rekapitulace stavby'!AN14="","",'Rekapitulace stavby'!AN14)</f>
        <v>Vyplň údaj</v>
      </c>
      <c r="P15" s="198"/>
      <c r="Q15" s="35"/>
      <c r="R15" s="36"/>
    </row>
    <row r="16" spans="1:66" s="1" customFormat="1" ht="6.95" customHeight="1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5" customHeight="1">
      <c r="B17" s="34"/>
      <c r="C17" s="35"/>
      <c r="D17" s="29" t="s">
        <v>39</v>
      </c>
      <c r="E17" s="35"/>
      <c r="F17" s="35"/>
      <c r="G17" s="35"/>
      <c r="H17" s="35"/>
      <c r="I17" s="35"/>
      <c r="J17" s="35"/>
      <c r="K17" s="35"/>
      <c r="L17" s="35"/>
      <c r="M17" s="29" t="s">
        <v>34</v>
      </c>
      <c r="N17" s="35"/>
      <c r="O17" s="198" t="str">
        <f>IF('Rekapitulace stavby'!AN16="","",'Rekapitulace stavby'!AN16)</f>
        <v/>
      </c>
      <c r="P17" s="198"/>
      <c r="Q17" s="35"/>
      <c r="R17" s="36"/>
    </row>
    <row r="18" spans="2:18" s="1" customFormat="1" ht="18" customHeight="1">
      <c r="B18" s="34"/>
      <c r="C18" s="35"/>
      <c r="D18" s="35"/>
      <c r="E18" s="27" t="str">
        <f>IF('Rekapitulace stavby'!E17="","",'Rekapitulace stavby'!E17)</f>
        <v xml:space="preserve"> </v>
      </c>
      <c r="F18" s="35"/>
      <c r="G18" s="35"/>
      <c r="H18" s="35"/>
      <c r="I18" s="35"/>
      <c r="J18" s="35"/>
      <c r="K18" s="35"/>
      <c r="L18" s="35"/>
      <c r="M18" s="29" t="s">
        <v>36</v>
      </c>
      <c r="N18" s="35"/>
      <c r="O18" s="198" t="str">
        <f>IF('Rekapitulace stavby'!AN17="","",'Rekapitulace stavby'!AN17)</f>
        <v/>
      </c>
      <c r="P18" s="198"/>
      <c r="Q18" s="35"/>
      <c r="R18" s="36"/>
    </row>
    <row r="19" spans="2:18" s="1" customFormat="1" ht="6.95" customHeight="1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5" customHeight="1">
      <c r="B20" s="34"/>
      <c r="C20" s="35"/>
      <c r="D20" s="29" t="s">
        <v>40</v>
      </c>
      <c r="E20" s="35"/>
      <c r="F20" s="35"/>
      <c r="G20" s="35"/>
      <c r="H20" s="35"/>
      <c r="I20" s="35"/>
      <c r="J20" s="35"/>
      <c r="K20" s="35"/>
      <c r="L20" s="35"/>
      <c r="M20" s="29" t="s">
        <v>34</v>
      </c>
      <c r="N20" s="35"/>
      <c r="O20" s="198" t="s">
        <v>41</v>
      </c>
      <c r="P20" s="198"/>
      <c r="Q20" s="35"/>
      <c r="R20" s="36"/>
    </row>
    <row r="21" spans="2:18" s="1" customFormat="1" ht="18" customHeight="1">
      <c r="B21" s="34"/>
      <c r="C21" s="35"/>
      <c r="D21" s="35"/>
      <c r="E21" s="27" t="s">
        <v>42</v>
      </c>
      <c r="F21" s="35"/>
      <c r="G21" s="35"/>
      <c r="H21" s="35"/>
      <c r="I21" s="35"/>
      <c r="J21" s="35"/>
      <c r="K21" s="35"/>
      <c r="L21" s="35"/>
      <c r="M21" s="29" t="s">
        <v>36</v>
      </c>
      <c r="N21" s="35"/>
      <c r="O21" s="198" t="s">
        <v>43</v>
      </c>
      <c r="P21" s="198"/>
      <c r="Q21" s="35"/>
      <c r="R21" s="36"/>
    </row>
    <row r="22" spans="2:18" s="1" customFormat="1" ht="6.95" customHeight="1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5" customHeight="1">
      <c r="B23" s="34"/>
      <c r="C23" s="35"/>
      <c r="D23" s="29" t="s">
        <v>44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91.5" customHeight="1">
      <c r="B24" s="34"/>
      <c r="C24" s="35"/>
      <c r="D24" s="35"/>
      <c r="E24" s="203" t="s">
        <v>129</v>
      </c>
      <c r="F24" s="203"/>
      <c r="G24" s="203"/>
      <c r="H24" s="203"/>
      <c r="I24" s="203"/>
      <c r="J24" s="203"/>
      <c r="K24" s="203"/>
      <c r="L24" s="203"/>
      <c r="M24" s="35"/>
      <c r="N24" s="35"/>
      <c r="O24" s="35"/>
      <c r="P24" s="35"/>
      <c r="Q24" s="35"/>
      <c r="R24" s="36"/>
    </row>
    <row r="25" spans="2:18" s="1" customFormat="1" ht="6.95" customHeight="1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5" customHeight="1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5" customHeight="1">
      <c r="B27" s="34"/>
      <c r="C27" s="35"/>
      <c r="D27" s="120" t="s">
        <v>130</v>
      </c>
      <c r="E27" s="35"/>
      <c r="F27" s="35"/>
      <c r="G27" s="35"/>
      <c r="H27" s="35"/>
      <c r="I27" s="35"/>
      <c r="J27" s="35"/>
      <c r="K27" s="35"/>
      <c r="L27" s="35"/>
      <c r="M27" s="204">
        <f>M88</f>
        <v>0</v>
      </c>
      <c r="N27" s="204"/>
      <c r="O27" s="204"/>
      <c r="P27" s="204"/>
      <c r="Q27" s="35"/>
      <c r="R27" s="36"/>
    </row>
    <row r="28" spans="2:18" s="1" customFormat="1">
      <c r="B28" s="34"/>
      <c r="C28" s="35"/>
      <c r="D28" s="35"/>
      <c r="E28" s="29" t="s">
        <v>47</v>
      </c>
      <c r="F28" s="35"/>
      <c r="G28" s="35"/>
      <c r="H28" s="35"/>
      <c r="I28" s="35"/>
      <c r="J28" s="35"/>
      <c r="K28" s="35"/>
      <c r="L28" s="35"/>
      <c r="M28" s="205">
        <f>H88</f>
        <v>0</v>
      </c>
      <c r="N28" s="205"/>
      <c r="O28" s="205"/>
      <c r="P28" s="205"/>
      <c r="Q28" s="35"/>
      <c r="R28" s="36"/>
    </row>
    <row r="29" spans="2:18" s="1" customFormat="1">
      <c r="B29" s="34"/>
      <c r="C29" s="35"/>
      <c r="D29" s="35"/>
      <c r="E29" s="29" t="s">
        <v>48</v>
      </c>
      <c r="F29" s="35"/>
      <c r="G29" s="35"/>
      <c r="H29" s="35"/>
      <c r="I29" s="35"/>
      <c r="J29" s="35"/>
      <c r="K29" s="35"/>
      <c r="L29" s="35"/>
      <c r="M29" s="205">
        <f>K88</f>
        <v>0</v>
      </c>
      <c r="N29" s="205"/>
      <c r="O29" s="205"/>
      <c r="P29" s="205"/>
      <c r="Q29" s="35"/>
      <c r="R29" s="36"/>
    </row>
    <row r="30" spans="2:18" s="1" customFormat="1" ht="14.45" customHeight="1">
      <c r="B30" s="34"/>
      <c r="C30" s="35"/>
      <c r="D30" s="33" t="s">
        <v>114</v>
      </c>
      <c r="E30" s="35"/>
      <c r="F30" s="35"/>
      <c r="G30" s="35"/>
      <c r="H30" s="35"/>
      <c r="I30" s="35"/>
      <c r="J30" s="35"/>
      <c r="K30" s="35"/>
      <c r="L30" s="35"/>
      <c r="M30" s="204">
        <f>M101</f>
        <v>0</v>
      </c>
      <c r="N30" s="204"/>
      <c r="O30" s="204"/>
      <c r="P30" s="204"/>
      <c r="Q30" s="35"/>
      <c r="R30" s="36"/>
    </row>
    <row r="31" spans="2:18" s="1" customFormat="1" ht="6.95" customHeight="1"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6"/>
    </row>
    <row r="32" spans="2:18" s="1" customFormat="1" ht="25.35" customHeight="1">
      <c r="B32" s="34"/>
      <c r="C32" s="35"/>
      <c r="D32" s="121" t="s">
        <v>50</v>
      </c>
      <c r="E32" s="35"/>
      <c r="F32" s="35"/>
      <c r="G32" s="35"/>
      <c r="H32" s="35"/>
      <c r="I32" s="35"/>
      <c r="J32" s="35"/>
      <c r="K32" s="35"/>
      <c r="L32" s="35"/>
      <c r="M32" s="247">
        <f>ROUND(M27+M30,2)</f>
        <v>0</v>
      </c>
      <c r="N32" s="242"/>
      <c r="O32" s="242"/>
      <c r="P32" s="242"/>
      <c r="Q32" s="35"/>
      <c r="R32" s="36"/>
    </row>
    <row r="33" spans="2:18" s="1" customFormat="1" ht="6.95" customHeight="1">
      <c r="B33" s="34"/>
      <c r="C33" s="35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35"/>
      <c r="R33" s="36"/>
    </row>
    <row r="34" spans="2:18" s="1" customFormat="1" ht="14.45" customHeight="1">
      <c r="B34" s="34"/>
      <c r="C34" s="35"/>
      <c r="D34" s="41" t="s">
        <v>51</v>
      </c>
      <c r="E34" s="41" t="s">
        <v>52</v>
      </c>
      <c r="F34" s="42">
        <v>0.21</v>
      </c>
      <c r="G34" s="122" t="s">
        <v>53</v>
      </c>
      <c r="H34" s="248">
        <f>ROUND((((SUM(BE101:BE108)+SUM(BE126:BE229))+SUM(BE231:BE235))),2)</f>
        <v>0</v>
      </c>
      <c r="I34" s="242"/>
      <c r="J34" s="242"/>
      <c r="K34" s="35"/>
      <c r="L34" s="35"/>
      <c r="M34" s="248">
        <f>ROUND(((ROUND((SUM(BE101:BE108)+SUM(BE126:BE229)), 2)*F34)+SUM(BE231:BE235)*F34),2)</f>
        <v>0</v>
      </c>
      <c r="N34" s="242"/>
      <c r="O34" s="242"/>
      <c r="P34" s="242"/>
      <c r="Q34" s="35"/>
      <c r="R34" s="36"/>
    </row>
    <row r="35" spans="2:18" s="1" customFormat="1" ht="14.45" customHeight="1">
      <c r="B35" s="34"/>
      <c r="C35" s="35"/>
      <c r="D35" s="35"/>
      <c r="E35" s="41" t="s">
        <v>54</v>
      </c>
      <c r="F35" s="42">
        <v>0.15</v>
      </c>
      <c r="G35" s="122" t="s">
        <v>53</v>
      </c>
      <c r="H35" s="248">
        <f>ROUND((((SUM(BF101:BF108)+SUM(BF126:BF229))+SUM(BF231:BF235))),2)</f>
        <v>0</v>
      </c>
      <c r="I35" s="242"/>
      <c r="J35" s="242"/>
      <c r="K35" s="35"/>
      <c r="L35" s="35"/>
      <c r="M35" s="248">
        <f>ROUND(((ROUND((SUM(BF101:BF108)+SUM(BF126:BF229)), 2)*F35)+SUM(BF231:BF235)*F35),2)</f>
        <v>0</v>
      </c>
      <c r="N35" s="242"/>
      <c r="O35" s="242"/>
      <c r="P35" s="242"/>
      <c r="Q35" s="35"/>
      <c r="R35" s="36"/>
    </row>
    <row r="36" spans="2:18" s="1" customFormat="1" ht="14.45" hidden="1" customHeight="1">
      <c r="B36" s="34"/>
      <c r="C36" s="35"/>
      <c r="D36" s="35"/>
      <c r="E36" s="41" t="s">
        <v>55</v>
      </c>
      <c r="F36" s="42">
        <v>0.21</v>
      </c>
      <c r="G36" s="122" t="s">
        <v>53</v>
      </c>
      <c r="H36" s="248">
        <f>ROUND((((SUM(BG101:BG108)+SUM(BG126:BG229))+SUM(BG231:BG235))),2)</f>
        <v>0</v>
      </c>
      <c r="I36" s="242"/>
      <c r="J36" s="242"/>
      <c r="K36" s="35"/>
      <c r="L36" s="35"/>
      <c r="M36" s="248">
        <v>0</v>
      </c>
      <c r="N36" s="242"/>
      <c r="O36" s="242"/>
      <c r="P36" s="242"/>
      <c r="Q36" s="35"/>
      <c r="R36" s="36"/>
    </row>
    <row r="37" spans="2:18" s="1" customFormat="1" ht="14.45" hidden="1" customHeight="1">
      <c r="B37" s="34"/>
      <c r="C37" s="35"/>
      <c r="D37" s="35"/>
      <c r="E37" s="41" t="s">
        <v>56</v>
      </c>
      <c r="F37" s="42">
        <v>0.15</v>
      </c>
      <c r="G37" s="122" t="s">
        <v>53</v>
      </c>
      <c r="H37" s="248">
        <f>ROUND((((SUM(BH101:BH108)+SUM(BH126:BH229))+SUM(BH231:BH235))),2)</f>
        <v>0</v>
      </c>
      <c r="I37" s="242"/>
      <c r="J37" s="242"/>
      <c r="K37" s="35"/>
      <c r="L37" s="35"/>
      <c r="M37" s="248">
        <v>0</v>
      </c>
      <c r="N37" s="242"/>
      <c r="O37" s="242"/>
      <c r="P37" s="242"/>
      <c r="Q37" s="35"/>
      <c r="R37" s="36"/>
    </row>
    <row r="38" spans="2:18" s="1" customFormat="1" ht="14.45" hidden="1" customHeight="1">
      <c r="B38" s="34"/>
      <c r="C38" s="35"/>
      <c r="D38" s="35"/>
      <c r="E38" s="41" t="s">
        <v>57</v>
      </c>
      <c r="F38" s="42">
        <v>0</v>
      </c>
      <c r="G38" s="122" t="s">
        <v>53</v>
      </c>
      <c r="H38" s="248">
        <f>ROUND((((SUM(BI101:BI108)+SUM(BI126:BI229))+SUM(BI231:BI235))),2)</f>
        <v>0</v>
      </c>
      <c r="I38" s="242"/>
      <c r="J38" s="242"/>
      <c r="K38" s="35"/>
      <c r="L38" s="35"/>
      <c r="M38" s="248">
        <v>0</v>
      </c>
      <c r="N38" s="242"/>
      <c r="O38" s="242"/>
      <c r="P38" s="242"/>
      <c r="Q38" s="35"/>
      <c r="R38" s="36"/>
    </row>
    <row r="39" spans="2:18" s="1" customFormat="1" ht="6.95" customHeight="1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25.35" customHeight="1">
      <c r="B40" s="34"/>
      <c r="C40" s="118"/>
      <c r="D40" s="124" t="s">
        <v>58</v>
      </c>
      <c r="E40" s="78"/>
      <c r="F40" s="78"/>
      <c r="G40" s="125" t="s">
        <v>59</v>
      </c>
      <c r="H40" s="126" t="s">
        <v>60</v>
      </c>
      <c r="I40" s="78"/>
      <c r="J40" s="78"/>
      <c r="K40" s="78"/>
      <c r="L40" s="249">
        <f>SUM(M32:M38)</f>
        <v>0</v>
      </c>
      <c r="M40" s="249"/>
      <c r="N40" s="249"/>
      <c r="O40" s="249"/>
      <c r="P40" s="250"/>
      <c r="Q40" s="118"/>
      <c r="R40" s="36"/>
    </row>
    <row r="41" spans="2:18" s="1" customFormat="1" ht="14.45" customHeight="1"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6"/>
    </row>
    <row r="42" spans="2:18" s="1" customFormat="1" ht="14.45" customHeight="1"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6"/>
    </row>
    <row r="43" spans="2:18" ht="13.5">
      <c r="B43" s="21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2:18" ht="13.5">
      <c r="B44" s="2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2:18" ht="13.5">
      <c r="B45" s="21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2"/>
    </row>
    <row r="46" spans="2:18" ht="13.5">
      <c r="B46" s="21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2"/>
    </row>
    <row r="47" spans="2:18" ht="13.5">
      <c r="B47" s="21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2"/>
    </row>
    <row r="48" spans="2:18" ht="13.5">
      <c r="B48" s="2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2"/>
    </row>
    <row r="49" spans="2:18" ht="13.5">
      <c r="B49" s="2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2"/>
    </row>
    <row r="50" spans="2:18" s="1" customFormat="1">
      <c r="B50" s="34"/>
      <c r="C50" s="35"/>
      <c r="D50" s="49" t="s">
        <v>61</v>
      </c>
      <c r="E50" s="50"/>
      <c r="F50" s="50"/>
      <c r="G50" s="50"/>
      <c r="H50" s="51"/>
      <c r="I50" s="35"/>
      <c r="J50" s="49" t="s">
        <v>62</v>
      </c>
      <c r="K50" s="50"/>
      <c r="L50" s="50"/>
      <c r="M50" s="50"/>
      <c r="N50" s="50"/>
      <c r="O50" s="50"/>
      <c r="P50" s="51"/>
      <c r="Q50" s="35"/>
      <c r="R50" s="36"/>
    </row>
    <row r="51" spans="2:18" ht="13.5">
      <c r="B51" s="21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2"/>
    </row>
    <row r="52" spans="2:18" ht="13.5">
      <c r="B52" s="21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2"/>
    </row>
    <row r="53" spans="2:18" ht="13.5">
      <c r="B53" s="21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2"/>
    </row>
    <row r="54" spans="2:18" ht="13.5">
      <c r="B54" s="21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2"/>
    </row>
    <row r="55" spans="2:18" ht="13.5">
      <c r="B55" s="21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2"/>
    </row>
    <row r="56" spans="2:18" ht="13.5">
      <c r="B56" s="21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2"/>
    </row>
    <row r="57" spans="2:18" ht="13.5">
      <c r="B57" s="21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2"/>
    </row>
    <row r="58" spans="2:18" ht="13.5">
      <c r="B58" s="21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2"/>
    </row>
    <row r="59" spans="2:18" s="1" customFormat="1">
      <c r="B59" s="34"/>
      <c r="C59" s="35"/>
      <c r="D59" s="54" t="s">
        <v>63</v>
      </c>
      <c r="E59" s="55"/>
      <c r="F59" s="55"/>
      <c r="G59" s="56" t="s">
        <v>64</v>
      </c>
      <c r="H59" s="57"/>
      <c r="I59" s="35"/>
      <c r="J59" s="54" t="s">
        <v>63</v>
      </c>
      <c r="K59" s="55"/>
      <c r="L59" s="55"/>
      <c r="M59" s="55"/>
      <c r="N59" s="56" t="s">
        <v>64</v>
      </c>
      <c r="O59" s="55"/>
      <c r="P59" s="57"/>
      <c r="Q59" s="35"/>
      <c r="R59" s="36"/>
    </row>
    <row r="60" spans="2:18" ht="13.5">
      <c r="B60" s="21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2"/>
    </row>
    <row r="61" spans="2:18" s="1" customFormat="1">
      <c r="B61" s="34"/>
      <c r="C61" s="35"/>
      <c r="D61" s="49" t="s">
        <v>65</v>
      </c>
      <c r="E61" s="50"/>
      <c r="F61" s="50"/>
      <c r="G61" s="50"/>
      <c r="H61" s="51"/>
      <c r="I61" s="35"/>
      <c r="J61" s="49" t="s">
        <v>66</v>
      </c>
      <c r="K61" s="50"/>
      <c r="L61" s="50"/>
      <c r="M61" s="50"/>
      <c r="N61" s="50"/>
      <c r="O61" s="50"/>
      <c r="P61" s="51"/>
      <c r="Q61" s="35"/>
      <c r="R61" s="36"/>
    </row>
    <row r="62" spans="2:18" ht="13.5">
      <c r="B62" s="21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2"/>
    </row>
    <row r="63" spans="2:18" ht="13.5">
      <c r="B63" s="21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2"/>
    </row>
    <row r="64" spans="2:18" ht="13.5">
      <c r="B64" s="21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2"/>
    </row>
    <row r="65" spans="2:21" ht="13.5">
      <c r="B65" s="21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2"/>
    </row>
    <row r="66" spans="2:21" ht="13.5">
      <c r="B66" s="21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2"/>
    </row>
    <row r="67" spans="2:21" ht="13.5">
      <c r="B67" s="21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2"/>
    </row>
    <row r="68" spans="2:21" ht="13.5">
      <c r="B68" s="21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2"/>
    </row>
    <row r="69" spans="2:21" ht="13.5">
      <c r="B69" s="21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2"/>
    </row>
    <row r="70" spans="2:21" s="1" customFormat="1">
      <c r="B70" s="34"/>
      <c r="C70" s="35"/>
      <c r="D70" s="54" t="s">
        <v>63</v>
      </c>
      <c r="E70" s="55"/>
      <c r="F70" s="55"/>
      <c r="G70" s="56" t="s">
        <v>64</v>
      </c>
      <c r="H70" s="57"/>
      <c r="I70" s="35"/>
      <c r="J70" s="54" t="s">
        <v>63</v>
      </c>
      <c r="K70" s="55"/>
      <c r="L70" s="55"/>
      <c r="M70" s="55"/>
      <c r="N70" s="56" t="s">
        <v>64</v>
      </c>
      <c r="O70" s="55"/>
      <c r="P70" s="57"/>
      <c r="Q70" s="35"/>
      <c r="R70" s="36"/>
    </row>
    <row r="71" spans="2:21" s="1" customFormat="1" ht="14.4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21" s="1" customFormat="1" ht="6.95" customHeight="1">
      <c r="B75" s="127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9"/>
    </row>
    <row r="76" spans="2:21" s="1" customFormat="1" ht="36.950000000000003" customHeight="1">
      <c r="B76" s="34"/>
      <c r="C76" s="194" t="s">
        <v>131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36"/>
      <c r="T76" s="130"/>
      <c r="U76" s="130"/>
    </row>
    <row r="77" spans="2:21" s="1" customFormat="1" ht="6.9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  <c r="T77" s="130"/>
      <c r="U77" s="130"/>
    </row>
    <row r="78" spans="2:21" s="1" customFormat="1" ht="30" customHeight="1">
      <c r="B78" s="34"/>
      <c r="C78" s="29" t="s">
        <v>20</v>
      </c>
      <c r="D78" s="35"/>
      <c r="E78" s="35"/>
      <c r="F78" s="240" t="str">
        <f>F6</f>
        <v>ZABEZPEČENÍ HLAVNÍHO VSTUPU Z ALŠOVA NÁBŘEŽÍ A VSTUPU KŘÍŽOVNICKÉ ULICE</v>
      </c>
      <c r="G78" s="241"/>
      <c r="H78" s="241"/>
      <c r="I78" s="241"/>
      <c r="J78" s="241"/>
      <c r="K78" s="241"/>
      <c r="L78" s="241"/>
      <c r="M78" s="241"/>
      <c r="N78" s="241"/>
      <c r="O78" s="241"/>
      <c r="P78" s="241"/>
      <c r="Q78" s="35"/>
      <c r="R78" s="36"/>
      <c r="T78" s="130"/>
      <c r="U78" s="130"/>
    </row>
    <row r="79" spans="2:21" s="1" customFormat="1" ht="36.950000000000003" customHeight="1">
      <c r="B79" s="34"/>
      <c r="C79" s="68" t="s">
        <v>127</v>
      </c>
      <c r="D79" s="35"/>
      <c r="E79" s="35"/>
      <c r="F79" s="215" t="str">
        <f>F7</f>
        <v>VOSZ-SZS_VSTUP_ACS_K - ZABEZPEČENÍ HLAVNÍHO VSTUPU Z KŘÍŽOVNICKÉ ULICE</v>
      </c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35"/>
      <c r="R79" s="36"/>
      <c r="T79" s="130"/>
      <c r="U79" s="130"/>
    </row>
    <row r="80" spans="2:21" s="1" customFormat="1" ht="6.95" customHeight="1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  <c r="T80" s="130"/>
      <c r="U80" s="130"/>
    </row>
    <row r="81" spans="2:47" s="1" customFormat="1" ht="18" customHeight="1">
      <c r="B81" s="34"/>
      <c r="C81" s="29" t="s">
        <v>27</v>
      </c>
      <c r="D81" s="35"/>
      <c r="E81" s="35"/>
      <c r="F81" s="27" t="str">
        <f>F9</f>
        <v>Alšovo nábřeží 6</v>
      </c>
      <c r="G81" s="35"/>
      <c r="H81" s="35"/>
      <c r="I81" s="35"/>
      <c r="J81" s="35"/>
      <c r="K81" s="29" t="s">
        <v>29</v>
      </c>
      <c r="L81" s="35"/>
      <c r="M81" s="244" t="str">
        <f>IF(O9="","",O9)</f>
        <v>3.5.2017</v>
      </c>
      <c r="N81" s="244"/>
      <c r="O81" s="244"/>
      <c r="P81" s="244"/>
      <c r="Q81" s="35"/>
      <c r="R81" s="36"/>
      <c r="T81" s="130"/>
      <c r="U81" s="130"/>
    </row>
    <row r="82" spans="2:47" s="1" customFormat="1" ht="6.95" customHeight="1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  <c r="T82" s="130"/>
      <c r="U82" s="130"/>
    </row>
    <row r="83" spans="2:47" s="1" customFormat="1">
      <c r="B83" s="34"/>
      <c r="C83" s="29" t="s">
        <v>33</v>
      </c>
      <c r="D83" s="35"/>
      <c r="E83" s="35"/>
      <c r="F83" s="27" t="str">
        <f>E12</f>
        <v xml:space="preserve"> </v>
      </c>
      <c r="G83" s="35"/>
      <c r="H83" s="35"/>
      <c r="I83" s="35"/>
      <c r="J83" s="35"/>
      <c r="K83" s="29" t="s">
        <v>39</v>
      </c>
      <c r="L83" s="35"/>
      <c r="M83" s="198" t="str">
        <f>E18</f>
        <v xml:space="preserve"> </v>
      </c>
      <c r="N83" s="198"/>
      <c r="O83" s="198"/>
      <c r="P83" s="198"/>
      <c r="Q83" s="198"/>
      <c r="R83" s="36"/>
      <c r="T83" s="130"/>
      <c r="U83" s="130"/>
    </row>
    <row r="84" spans="2:47" s="1" customFormat="1" ht="14.45" customHeight="1">
      <c r="B84" s="34"/>
      <c r="C84" s="29" t="s">
        <v>37</v>
      </c>
      <c r="D84" s="35"/>
      <c r="E84" s="35"/>
      <c r="F84" s="27" t="str">
        <f>IF(E15="","",E15)</f>
        <v>Vyplň údaj</v>
      </c>
      <c r="G84" s="35"/>
      <c r="H84" s="35"/>
      <c r="I84" s="35"/>
      <c r="J84" s="35"/>
      <c r="K84" s="29" t="s">
        <v>40</v>
      </c>
      <c r="L84" s="35"/>
      <c r="M84" s="198" t="str">
        <f>E21</f>
        <v>Martin Frühauf</v>
      </c>
      <c r="N84" s="198"/>
      <c r="O84" s="198"/>
      <c r="P84" s="198"/>
      <c r="Q84" s="198"/>
      <c r="R84" s="36"/>
      <c r="T84" s="130"/>
      <c r="U84" s="130"/>
    </row>
    <row r="85" spans="2:47" s="1" customFormat="1" ht="10.35" customHeight="1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  <c r="T85" s="130"/>
      <c r="U85" s="130"/>
    </row>
    <row r="86" spans="2:47" s="1" customFormat="1" ht="29.25" customHeight="1">
      <c r="B86" s="34"/>
      <c r="C86" s="251" t="s">
        <v>132</v>
      </c>
      <c r="D86" s="252"/>
      <c r="E86" s="252"/>
      <c r="F86" s="252"/>
      <c r="G86" s="252"/>
      <c r="H86" s="251" t="s">
        <v>133</v>
      </c>
      <c r="I86" s="253"/>
      <c r="J86" s="253"/>
      <c r="K86" s="251" t="s">
        <v>134</v>
      </c>
      <c r="L86" s="252"/>
      <c r="M86" s="251" t="s">
        <v>135</v>
      </c>
      <c r="N86" s="252"/>
      <c r="O86" s="252"/>
      <c r="P86" s="252"/>
      <c r="Q86" s="252"/>
      <c r="R86" s="36"/>
      <c r="T86" s="130"/>
      <c r="U86" s="130"/>
    </row>
    <row r="87" spans="2:47" s="1" customFormat="1" ht="10.35" customHeight="1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  <c r="T87" s="130"/>
      <c r="U87" s="130"/>
    </row>
    <row r="88" spans="2:47" s="1" customFormat="1" ht="29.25" customHeight="1">
      <c r="B88" s="34"/>
      <c r="C88" s="131" t="s">
        <v>136</v>
      </c>
      <c r="D88" s="35"/>
      <c r="E88" s="35"/>
      <c r="F88" s="35"/>
      <c r="G88" s="35"/>
      <c r="H88" s="236">
        <f>W126</f>
        <v>0</v>
      </c>
      <c r="I88" s="242"/>
      <c r="J88" s="242"/>
      <c r="K88" s="236">
        <f>X126</f>
        <v>0</v>
      </c>
      <c r="L88" s="242"/>
      <c r="M88" s="236">
        <f>M126</f>
        <v>0</v>
      </c>
      <c r="N88" s="254"/>
      <c r="O88" s="254"/>
      <c r="P88" s="254"/>
      <c r="Q88" s="254"/>
      <c r="R88" s="36"/>
      <c r="T88" s="130"/>
      <c r="U88" s="130"/>
      <c r="AU88" s="17" t="s">
        <v>137</v>
      </c>
    </row>
    <row r="89" spans="2:47" s="6" customFormat="1" ht="24.95" customHeight="1">
      <c r="B89" s="132"/>
      <c r="C89" s="133"/>
      <c r="D89" s="134" t="s">
        <v>138</v>
      </c>
      <c r="E89" s="133"/>
      <c r="F89" s="133"/>
      <c r="G89" s="133"/>
      <c r="H89" s="255">
        <f>W127</f>
        <v>0</v>
      </c>
      <c r="I89" s="256"/>
      <c r="J89" s="256"/>
      <c r="K89" s="255">
        <f>X127</f>
        <v>0</v>
      </c>
      <c r="L89" s="256"/>
      <c r="M89" s="255">
        <f>M127</f>
        <v>0</v>
      </c>
      <c r="N89" s="256"/>
      <c r="O89" s="256"/>
      <c r="P89" s="256"/>
      <c r="Q89" s="256"/>
      <c r="R89" s="135"/>
      <c r="T89" s="136"/>
      <c r="U89" s="136"/>
    </row>
    <row r="90" spans="2:47" s="7" customFormat="1" ht="19.899999999999999" customHeight="1">
      <c r="B90" s="137"/>
      <c r="C90" s="138"/>
      <c r="D90" s="106" t="s">
        <v>139</v>
      </c>
      <c r="E90" s="138"/>
      <c r="F90" s="138"/>
      <c r="G90" s="138"/>
      <c r="H90" s="232">
        <f>W128</f>
        <v>0</v>
      </c>
      <c r="I90" s="257"/>
      <c r="J90" s="257"/>
      <c r="K90" s="232">
        <f>X128</f>
        <v>0</v>
      </c>
      <c r="L90" s="257"/>
      <c r="M90" s="232">
        <f>M128</f>
        <v>0</v>
      </c>
      <c r="N90" s="257"/>
      <c r="O90" s="257"/>
      <c r="P90" s="257"/>
      <c r="Q90" s="257"/>
      <c r="R90" s="139"/>
      <c r="T90" s="140"/>
      <c r="U90" s="140"/>
    </row>
    <row r="91" spans="2:47" s="7" customFormat="1" ht="19.899999999999999" customHeight="1">
      <c r="B91" s="137"/>
      <c r="C91" s="138"/>
      <c r="D91" s="106" t="s">
        <v>140</v>
      </c>
      <c r="E91" s="138"/>
      <c r="F91" s="138"/>
      <c r="G91" s="138"/>
      <c r="H91" s="232">
        <f>W138</f>
        <v>0</v>
      </c>
      <c r="I91" s="257"/>
      <c r="J91" s="257"/>
      <c r="K91" s="232">
        <f>X138</f>
        <v>0</v>
      </c>
      <c r="L91" s="257"/>
      <c r="M91" s="232">
        <f>M138</f>
        <v>0</v>
      </c>
      <c r="N91" s="257"/>
      <c r="O91" s="257"/>
      <c r="P91" s="257"/>
      <c r="Q91" s="257"/>
      <c r="R91" s="139"/>
      <c r="T91" s="140"/>
      <c r="U91" s="140"/>
    </row>
    <row r="92" spans="2:47" s="7" customFormat="1" ht="19.899999999999999" customHeight="1">
      <c r="B92" s="137"/>
      <c r="C92" s="138"/>
      <c r="D92" s="106" t="s">
        <v>141</v>
      </c>
      <c r="E92" s="138"/>
      <c r="F92" s="138"/>
      <c r="G92" s="138"/>
      <c r="H92" s="232">
        <f>W144</f>
        <v>0</v>
      </c>
      <c r="I92" s="257"/>
      <c r="J92" s="257"/>
      <c r="K92" s="232">
        <f>X144</f>
        <v>0</v>
      </c>
      <c r="L92" s="257"/>
      <c r="M92" s="232">
        <f>M144</f>
        <v>0</v>
      </c>
      <c r="N92" s="257"/>
      <c r="O92" s="257"/>
      <c r="P92" s="257"/>
      <c r="Q92" s="257"/>
      <c r="R92" s="139"/>
      <c r="T92" s="140"/>
      <c r="U92" s="140"/>
    </row>
    <row r="93" spans="2:47" s="6" customFormat="1" ht="24.95" customHeight="1">
      <c r="B93" s="132"/>
      <c r="C93" s="133"/>
      <c r="D93" s="134" t="s">
        <v>142</v>
      </c>
      <c r="E93" s="133"/>
      <c r="F93" s="133"/>
      <c r="G93" s="133"/>
      <c r="H93" s="255">
        <f>W154</f>
        <v>0</v>
      </c>
      <c r="I93" s="256"/>
      <c r="J93" s="256"/>
      <c r="K93" s="255">
        <f>X154</f>
        <v>0</v>
      </c>
      <c r="L93" s="256"/>
      <c r="M93" s="255">
        <f>M154</f>
        <v>0</v>
      </c>
      <c r="N93" s="256"/>
      <c r="O93" s="256"/>
      <c r="P93" s="256"/>
      <c r="Q93" s="256"/>
      <c r="R93" s="135"/>
      <c r="T93" s="136"/>
      <c r="U93" s="136"/>
    </row>
    <row r="94" spans="2:47" s="7" customFormat="1" ht="19.899999999999999" customHeight="1">
      <c r="B94" s="137"/>
      <c r="C94" s="138"/>
      <c r="D94" s="106" t="s">
        <v>143</v>
      </c>
      <c r="E94" s="138"/>
      <c r="F94" s="138"/>
      <c r="G94" s="138"/>
      <c r="H94" s="232">
        <f>W155</f>
        <v>0</v>
      </c>
      <c r="I94" s="257"/>
      <c r="J94" s="257"/>
      <c r="K94" s="232">
        <f>X155</f>
        <v>0</v>
      </c>
      <c r="L94" s="257"/>
      <c r="M94" s="232">
        <f>M155</f>
        <v>0</v>
      </c>
      <c r="N94" s="257"/>
      <c r="O94" s="257"/>
      <c r="P94" s="257"/>
      <c r="Q94" s="257"/>
      <c r="R94" s="139"/>
      <c r="T94" s="140"/>
      <c r="U94" s="140"/>
    </row>
    <row r="95" spans="2:47" s="6" customFormat="1" ht="24.95" customHeight="1">
      <c r="B95" s="132"/>
      <c r="C95" s="133"/>
      <c r="D95" s="134" t="s">
        <v>144</v>
      </c>
      <c r="E95" s="133"/>
      <c r="F95" s="133"/>
      <c r="G95" s="133"/>
      <c r="H95" s="255">
        <f>W217</f>
        <v>0</v>
      </c>
      <c r="I95" s="256"/>
      <c r="J95" s="256"/>
      <c r="K95" s="255">
        <f>X217</f>
        <v>0</v>
      </c>
      <c r="L95" s="256"/>
      <c r="M95" s="255">
        <f>M217</f>
        <v>0</v>
      </c>
      <c r="N95" s="256"/>
      <c r="O95" s="256"/>
      <c r="P95" s="256"/>
      <c r="Q95" s="256"/>
      <c r="R95" s="135"/>
      <c r="T95" s="136"/>
      <c r="U95" s="136"/>
    </row>
    <row r="96" spans="2:47" s="7" customFormat="1" ht="19.899999999999999" customHeight="1">
      <c r="B96" s="137"/>
      <c r="C96" s="138"/>
      <c r="D96" s="106" t="s">
        <v>145</v>
      </c>
      <c r="E96" s="138"/>
      <c r="F96" s="138"/>
      <c r="G96" s="138"/>
      <c r="H96" s="232">
        <f>W218</f>
        <v>0</v>
      </c>
      <c r="I96" s="257"/>
      <c r="J96" s="257"/>
      <c r="K96" s="232">
        <f>X218</f>
        <v>0</v>
      </c>
      <c r="L96" s="257"/>
      <c r="M96" s="232">
        <f>M218</f>
        <v>0</v>
      </c>
      <c r="N96" s="257"/>
      <c r="O96" s="257"/>
      <c r="P96" s="257"/>
      <c r="Q96" s="257"/>
      <c r="R96" s="139"/>
      <c r="T96" s="140"/>
      <c r="U96" s="140"/>
    </row>
    <row r="97" spans="2:65" s="7" customFormat="1" ht="19.899999999999999" customHeight="1">
      <c r="B97" s="137"/>
      <c r="C97" s="138"/>
      <c r="D97" s="106" t="s">
        <v>146</v>
      </c>
      <c r="E97" s="138"/>
      <c r="F97" s="138"/>
      <c r="G97" s="138"/>
      <c r="H97" s="232">
        <f>W221</f>
        <v>0</v>
      </c>
      <c r="I97" s="257"/>
      <c r="J97" s="257"/>
      <c r="K97" s="232">
        <f>X221</f>
        <v>0</v>
      </c>
      <c r="L97" s="257"/>
      <c r="M97" s="232">
        <f>M221</f>
        <v>0</v>
      </c>
      <c r="N97" s="257"/>
      <c r="O97" s="257"/>
      <c r="P97" s="257"/>
      <c r="Q97" s="257"/>
      <c r="R97" s="139"/>
      <c r="T97" s="140"/>
      <c r="U97" s="140"/>
    </row>
    <row r="98" spans="2:65" s="7" customFormat="1" ht="19.899999999999999" customHeight="1">
      <c r="B98" s="137"/>
      <c r="C98" s="138"/>
      <c r="D98" s="106" t="s">
        <v>147</v>
      </c>
      <c r="E98" s="138"/>
      <c r="F98" s="138"/>
      <c r="G98" s="138"/>
      <c r="H98" s="232">
        <f>W225</f>
        <v>0</v>
      </c>
      <c r="I98" s="257"/>
      <c r="J98" s="257"/>
      <c r="K98" s="232">
        <f>X225</f>
        <v>0</v>
      </c>
      <c r="L98" s="257"/>
      <c r="M98" s="232">
        <f>M225</f>
        <v>0</v>
      </c>
      <c r="N98" s="257"/>
      <c r="O98" s="257"/>
      <c r="P98" s="257"/>
      <c r="Q98" s="257"/>
      <c r="R98" s="139"/>
      <c r="T98" s="140"/>
      <c r="U98" s="140"/>
    </row>
    <row r="99" spans="2:65" s="6" customFormat="1" ht="21.75" customHeight="1">
      <c r="B99" s="132"/>
      <c r="C99" s="133"/>
      <c r="D99" s="134" t="s">
        <v>148</v>
      </c>
      <c r="E99" s="133"/>
      <c r="F99" s="133"/>
      <c r="G99" s="133"/>
      <c r="H99" s="258">
        <f>W230</f>
        <v>0</v>
      </c>
      <c r="I99" s="256"/>
      <c r="J99" s="256"/>
      <c r="K99" s="258">
        <f>X230</f>
        <v>0</v>
      </c>
      <c r="L99" s="256"/>
      <c r="M99" s="258">
        <f>M230</f>
        <v>0</v>
      </c>
      <c r="N99" s="256"/>
      <c r="O99" s="256"/>
      <c r="P99" s="256"/>
      <c r="Q99" s="256"/>
      <c r="R99" s="135"/>
      <c r="T99" s="136"/>
      <c r="U99" s="136"/>
    </row>
    <row r="100" spans="2:65" s="1" customFormat="1" ht="21.75" customHeight="1"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6"/>
      <c r="T100" s="130"/>
      <c r="U100" s="130"/>
    </row>
    <row r="101" spans="2:65" s="1" customFormat="1" ht="29.25" customHeight="1">
      <c r="B101" s="34"/>
      <c r="C101" s="131" t="s">
        <v>149</v>
      </c>
      <c r="D101" s="35"/>
      <c r="E101" s="35"/>
      <c r="F101" s="35"/>
      <c r="G101" s="35"/>
      <c r="H101" s="35"/>
      <c r="I101" s="35"/>
      <c r="J101" s="35"/>
      <c r="K101" s="35"/>
      <c r="L101" s="35"/>
      <c r="M101" s="254">
        <f>ROUND(M102+M103+M104+M105+M106+M107,2)</f>
        <v>0</v>
      </c>
      <c r="N101" s="259"/>
      <c r="O101" s="259"/>
      <c r="P101" s="259"/>
      <c r="Q101" s="259"/>
      <c r="R101" s="36"/>
      <c r="T101" s="141"/>
      <c r="U101" s="142" t="s">
        <v>51</v>
      </c>
    </row>
    <row r="102" spans="2:65" s="1" customFormat="1" ht="18" customHeight="1">
      <c r="B102" s="34"/>
      <c r="C102" s="35"/>
      <c r="D102" s="233" t="s">
        <v>150</v>
      </c>
      <c r="E102" s="234"/>
      <c r="F102" s="234"/>
      <c r="G102" s="234"/>
      <c r="H102" s="234"/>
      <c r="I102" s="35"/>
      <c r="J102" s="35"/>
      <c r="K102" s="35"/>
      <c r="L102" s="35"/>
      <c r="M102" s="231">
        <f>ROUND(M88*T102,2)</f>
        <v>0</v>
      </c>
      <c r="N102" s="232"/>
      <c r="O102" s="232"/>
      <c r="P102" s="232"/>
      <c r="Q102" s="232"/>
      <c r="R102" s="36"/>
      <c r="S102" s="143"/>
      <c r="T102" s="144"/>
      <c r="U102" s="145" t="s">
        <v>52</v>
      </c>
      <c r="V102" s="146"/>
      <c r="W102" s="146"/>
      <c r="X102" s="146"/>
      <c r="Y102" s="146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46"/>
      <c r="AK102" s="146"/>
      <c r="AL102" s="146"/>
      <c r="AM102" s="146"/>
      <c r="AN102" s="146"/>
      <c r="AO102" s="146"/>
      <c r="AP102" s="146"/>
      <c r="AQ102" s="146"/>
      <c r="AR102" s="146"/>
      <c r="AS102" s="146"/>
      <c r="AT102" s="146"/>
      <c r="AU102" s="146"/>
      <c r="AV102" s="146"/>
      <c r="AW102" s="146"/>
      <c r="AX102" s="146"/>
      <c r="AY102" s="147" t="s">
        <v>151</v>
      </c>
      <c r="AZ102" s="146"/>
      <c r="BA102" s="146"/>
      <c r="BB102" s="146"/>
      <c r="BC102" s="146"/>
      <c r="BD102" s="146"/>
      <c r="BE102" s="148">
        <f t="shared" ref="BE102:BE107" si="0">IF(U102="základní",M102,0)</f>
        <v>0</v>
      </c>
      <c r="BF102" s="148">
        <f t="shared" ref="BF102:BF107" si="1">IF(U102="snížená",M102,0)</f>
        <v>0</v>
      </c>
      <c r="BG102" s="148">
        <f t="shared" ref="BG102:BG107" si="2">IF(U102="zákl. přenesená",M102,0)</f>
        <v>0</v>
      </c>
      <c r="BH102" s="148">
        <f t="shared" ref="BH102:BH107" si="3">IF(U102="sníž. přenesená",M102,0)</f>
        <v>0</v>
      </c>
      <c r="BI102" s="148">
        <f t="shared" ref="BI102:BI107" si="4">IF(U102="nulová",M102,0)</f>
        <v>0</v>
      </c>
      <c r="BJ102" s="147" t="s">
        <v>26</v>
      </c>
      <c r="BK102" s="146"/>
      <c r="BL102" s="146"/>
      <c r="BM102" s="146"/>
    </row>
    <row r="103" spans="2:65" s="1" customFormat="1" ht="18" customHeight="1">
      <c r="B103" s="34"/>
      <c r="C103" s="35"/>
      <c r="D103" s="233" t="s">
        <v>152</v>
      </c>
      <c r="E103" s="234"/>
      <c r="F103" s="234"/>
      <c r="G103" s="234"/>
      <c r="H103" s="234"/>
      <c r="I103" s="35"/>
      <c r="J103" s="35"/>
      <c r="K103" s="35"/>
      <c r="L103" s="35"/>
      <c r="M103" s="231">
        <f>ROUND(M88*T103,2)</f>
        <v>0</v>
      </c>
      <c r="N103" s="232"/>
      <c r="O103" s="232"/>
      <c r="P103" s="232"/>
      <c r="Q103" s="232"/>
      <c r="R103" s="36"/>
      <c r="S103" s="143"/>
      <c r="T103" s="144"/>
      <c r="U103" s="145" t="s">
        <v>52</v>
      </c>
      <c r="V103" s="146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46"/>
      <c r="AK103" s="146"/>
      <c r="AL103" s="146"/>
      <c r="AM103" s="146"/>
      <c r="AN103" s="146"/>
      <c r="AO103" s="146"/>
      <c r="AP103" s="146"/>
      <c r="AQ103" s="146"/>
      <c r="AR103" s="146"/>
      <c r="AS103" s="146"/>
      <c r="AT103" s="146"/>
      <c r="AU103" s="146"/>
      <c r="AV103" s="146"/>
      <c r="AW103" s="146"/>
      <c r="AX103" s="146"/>
      <c r="AY103" s="147" t="s">
        <v>151</v>
      </c>
      <c r="AZ103" s="146"/>
      <c r="BA103" s="146"/>
      <c r="BB103" s="146"/>
      <c r="BC103" s="146"/>
      <c r="BD103" s="146"/>
      <c r="BE103" s="148">
        <f t="shared" si="0"/>
        <v>0</v>
      </c>
      <c r="BF103" s="148">
        <f t="shared" si="1"/>
        <v>0</v>
      </c>
      <c r="BG103" s="148">
        <f t="shared" si="2"/>
        <v>0</v>
      </c>
      <c r="BH103" s="148">
        <f t="shared" si="3"/>
        <v>0</v>
      </c>
      <c r="BI103" s="148">
        <f t="shared" si="4"/>
        <v>0</v>
      </c>
      <c r="BJ103" s="147" t="s">
        <v>26</v>
      </c>
      <c r="BK103" s="146"/>
      <c r="BL103" s="146"/>
      <c r="BM103" s="146"/>
    </row>
    <row r="104" spans="2:65" s="1" customFormat="1" ht="18" customHeight="1">
      <c r="B104" s="34"/>
      <c r="C104" s="35"/>
      <c r="D104" s="233" t="s">
        <v>153</v>
      </c>
      <c r="E104" s="234"/>
      <c r="F104" s="234"/>
      <c r="G104" s="234"/>
      <c r="H104" s="234"/>
      <c r="I104" s="35"/>
      <c r="J104" s="35"/>
      <c r="K104" s="35"/>
      <c r="L104" s="35"/>
      <c r="M104" s="231">
        <f>ROUND(M88*T104,2)</f>
        <v>0</v>
      </c>
      <c r="N104" s="232"/>
      <c r="O104" s="232"/>
      <c r="P104" s="232"/>
      <c r="Q104" s="232"/>
      <c r="R104" s="36"/>
      <c r="S104" s="143"/>
      <c r="T104" s="144"/>
      <c r="U104" s="145" t="s">
        <v>52</v>
      </c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46"/>
      <c r="AX104" s="146"/>
      <c r="AY104" s="147" t="s">
        <v>151</v>
      </c>
      <c r="AZ104" s="146"/>
      <c r="BA104" s="146"/>
      <c r="BB104" s="146"/>
      <c r="BC104" s="146"/>
      <c r="BD104" s="146"/>
      <c r="BE104" s="148">
        <f t="shared" si="0"/>
        <v>0</v>
      </c>
      <c r="BF104" s="148">
        <f t="shared" si="1"/>
        <v>0</v>
      </c>
      <c r="BG104" s="148">
        <f t="shared" si="2"/>
        <v>0</v>
      </c>
      <c r="BH104" s="148">
        <f t="shared" si="3"/>
        <v>0</v>
      </c>
      <c r="BI104" s="148">
        <f t="shared" si="4"/>
        <v>0</v>
      </c>
      <c r="BJ104" s="147" t="s">
        <v>26</v>
      </c>
      <c r="BK104" s="146"/>
      <c r="BL104" s="146"/>
      <c r="BM104" s="146"/>
    </row>
    <row r="105" spans="2:65" s="1" customFormat="1" ht="18" customHeight="1">
      <c r="B105" s="34"/>
      <c r="C105" s="35"/>
      <c r="D105" s="233" t="s">
        <v>154</v>
      </c>
      <c r="E105" s="234"/>
      <c r="F105" s="234"/>
      <c r="G105" s="234"/>
      <c r="H105" s="234"/>
      <c r="I105" s="35"/>
      <c r="J105" s="35"/>
      <c r="K105" s="35"/>
      <c r="L105" s="35"/>
      <c r="M105" s="231">
        <f>ROUND(M88*T105,2)</f>
        <v>0</v>
      </c>
      <c r="N105" s="232"/>
      <c r="O105" s="232"/>
      <c r="P105" s="232"/>
      <c r="Q105" s="232"/>
      <c r="R105" s="36"/>
      <c r="S105" s="143"/>
      <c r="T105" s="144"/>
      <c r="U105" s="145" t="s">
        <v>52</v>
      </c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6"/>
      <c r="AL105" s="146"/>
      <c r="AM105" s="146"/>
      <c r="AN105" s="146"/>
      <c r="AO105" s="146"/>
      <c r="AP105" s="146"/>
      <c r="AQ105" s="146"/>
      <c r="AR105" s="146"/>
      <c r="AS105" s="146"/>
      <c r="AT105" s="146"/>
      <c r="AU105" s="146"/>
      <c r="AV105" s="146"/>
      <c r="AW105" s="146"/>
      <c r="AX105" s="146"/>
      <c r="AY105" s="147" t="s">
        <v>151</v>
      </c>
      <c r="AZ105" s="146"/>
      <c r="BA105" s="146"/>
      <c r="BB105" s="146"/>
      <c r="BC105" s="146"/>
      <c r="BD105" s="146"/>
      <c r="BE105" s="148">
        <f t="shared" si="0"/>
        <v>0</v>
      </c>
      <c r="BF105" s="148">
        <f t="shared" si="1"/>
        <v>0</v>
      </c>
      <c r="BG105" s="148">
        <f t="shared" si="2"/>
        <v>0</v>
      </c>
      <c r="BH105" s="148">
        <f t="shared" si="3"/>
        <v>0</v>
      </c>
      <c r="BI105" s="148">
        <f t="shared" si="4"/>
        <v>0</v>
      </c>
      <c r="BJ105" s="147" t="s">
        <v>26</v>
      </c>
      <c r="BK105" s="146"/>
      <c r="BL105" s="146"/>
      <c r="BM105" s="146"/>
    </row>
    <row r="106" spans="2:65" s="1" customFormat="1" ht="18" customHeight="1">
      <c r="B106" s="34"/>
      <c r="C106" s="35"/>
      <c r="D106" s="233" t="s">
        <v>155</v>
      </c>
      <c r="E106" s="234"/>
      <c r="F106" s="234"/>
      <c r="G106" s="234"/>
      <c r="H106" s="234"/>
      <c r="I106" s="35"/>
      <c r="J106" s="35"/>
      <c r="K106" s="35"/>
      <c r="L106" s="35"/>
      <c r="M106" s="231">
        <f>ROUND(M88*T106,2)</f>
        <v>0</v>
      </c>
      <c r="N106" s="232"/>
      <c r="O106" s="232"/>
      <c r="P106" s="232"/>
      <c r="Q106" s="232"/>
      <c r="R106" s="36"/>
      <c r="S106" s="143"/>
      <c r="T106" s="144"/>
      <c r="U106" s="145" t="s">
        <v>52</v>
      </c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46"/>
      <c r="AX106" s="146"/>
      <c r="AY106" s="147" t="s">
        <v>151</v>
      </c>
      <c r="AZ106" s="146"/>
      <c r="BA106" s="146"/>
      <c r="BB106" s="146"/>
      <c r="BC106" s="146"/>
      <c r="BD106" s="146"/>
      <c r="BE106" s="148">
        <f t="shared" si="0"/>
        <v>0</v>
      </c>
      <c r="BF106" s="148">
        <f t="shared" si="1"/>
        <v>0</v>
      </c>
      <c r="BG106" s="148">
        <f t="shared" si="2"/>
        <v>0</v>
      </c>
      <c r="BH106" s="148">
        <f t="shared" si="3"/>
        <v>0</v>
      </c>
      <c r="BI106" s="148">
        <f t="shared" si="4"/>
        <v>0</v>
      </c>
      <c r="BJ106" s="147" t="s">
        <v>26</v>
      </c>
      <c r="BK106" s="146"/>
      <c r="BL106" s="146"/>
      <c r="BM106" s="146"/>
    </row>
    <row r="107" spans="2:65" s="1" customFormat="1" ht="18" customHeight="1">
      <c r="B107" s="34"/>
      <c r="C107" s="35"/>
      <c r="D107" s="106" t="s">
        <v>156</v>
      </c>
      <c r="E107" s="35"/>
      <c r="F107" s="35"/>
      <c r="G107" s="35"/>
      <c r="H107" s="35"/>
      <c r="I107" s="35"/>
      <c r="J107" s="35"/>
      <c r="K107" s="35"/>
      <c r="L107" s="35"/>
      <c r="M107" s="231">
        <f>ROUND(M88*T107,2)</f>
        <v>0</v>
      </c>
      <c r="N107" s="232"/>
      <c r="O107" s="232"/>
      <c r="P107" s="232"/>
      <c r="Q107" s="232"/>
      <c r="R107" s="36"/>
      <c r="S107" s="143"/>
      <c r="T107" s="149"/>
      <c r="U107" s="150" t="s">
        <v>52</v>
      </c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46"/>
      <c r="AK107" s="146"/>
      <c r="AL107" s="146"/>
      <c r="AM107" s="146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46"/>
      <c r="AX107" s="146"/>
      <c r="AY107" s="147" t="s">
        <v>157</v>
      </c>
      <c r="AZ107" s="146"/>
      <c r="BA107" s="146"/>
      <c r="BB107" s="146"/>
      <c r="BC107" s="146"/>
      <c r="BD107" s="146"/>
      <c r="BE107" s="148">
        <f t="shared" si="0"/>
        <v>0</v>
      </c>
      <c r="BF107" s="148">
        <f t="shared" si="1"/>
        <v>0</v>
      </c>
      <c r="BG107" s="148">
        <f t="shared" si="2"/>
        <v>0</v>
      </c>
      <c r="BH107" s="148">
        <f t="shared" si="3"/>
        <v>0</v>
      </c>
      <c r="BI107" s="148">
        <f t="shared" si="4"/>
        <v>0</v>
      </c>
      <c r="BJ107" s="147" t="s">
        <v>26</v>
      </c>
      <c r="BK107" s="146"/>
      <c r="BL107" s="146"/>
      <c r="BM107" s="146"/>
    </row>
    <row r="108" spans="2:65" s="1" customFormat="1" ht="13.5">
      <c r="B108" s="34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6"/>
      <c r="T108" s="130"/>
      <c r="U108" s="130"/>
    </row>
    <row r="109" spans="2:65" s="1" customFormat="1" ht="29.25" customHeight="1">
      <c r="B109" s="34"/>
      <c r="C109" s="117" t="s">
        <v>119</v>
      </c>
      <c r="D109" s="118"/>
      <c r="E109" s="118"/>
      <c r="F109" s="118"/>
      <c r="G109" s="118"/>
      <c r="H109" s="118"/>
      <c r="I109" s="118"/>
      <c r="J109" s="118"/>
      <c r="K109" s="118"/>
      <c r="L109" s="237">
        <f>ROUND(SUM(M88+M101),2)</f>
        <v>0</v>
      </c>
      <c r="M109" s="237"/>
      <c r="N109" s="237"/>
      <c r="O109" s="237"/>
      <c r="P109" s="237"/>
      <c r="Q109" s="237"/>
      <c r="R109" s="36"/>
      <c r="T109" s="130"/>
      <c r="U109" s="130"/>
    </row>
    <row r="110" spans="2:65" s="1" customFormat="1" ht="6.95" customHeight="1">
      <c r="B110" s="58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60"/>
      <c r="T110" s="130"/>
      <c r="U110" s="130"/>
    </row>
    <row r="114" spans="2:63" s="1" customFormat="1" ht="6.95" customHeight="1">
      <c r="B114" s="61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3"/>
    </row>
    <row r="115" spans="2:63" s="1" customFormat="1" ht="36.950000000000003" customHeight="1">
      <c r="B115" s="34"/>
      <c r="C115" s="194" t="s">
        <v>158</v>
      </c>
      <c r="D115" s="242"/>
      <c r="E115" s="242"/>
      <c r="F115" s="242"/>
      <c r="G115" s="242"/>
      <c r="H115" s="242"/>
      <c r="I115" s="242"/>
      <c r="J115" s="242"/>
      <c r="K115" s="242"/>
      <c r="L115" s="242"/>
      <c r="M115" s="242"/>
      <c r="N115" s="242"/>
      <c r="O115" s="242"/>
      <c r="P115" s="242"/>
      <c r="Q115" s="242"/>
      <c r="R115" s="36"/>
    </row>
    <row r="116" spans="2:63" s="1" customFormat="1" ht="6.95" customHeight="1"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6"/>
    </row>
    <row r="117" spans="2:63" s="1" customFormat="1" ht="30" customHeight="1">
      <c r="B117" s="34"/>
      <c r="C117" s="29" t="s">
        <v>20</v>
      </c>
      <c r="D117" s="35"/>
      <c r="E117" s="35"/>
      <c r="F117" s="240" t="str">
        <f>F6</f>
        <v>ZABEZPEČENÍ HLAVNÍHO VSTUPU Z ALŠOVA NÁBŘEŽÍ A VSTUPU KŘÍŽOVNICKÉ ULICE</v>
      </c>
      <c r="G117" s="241"/>
      <c r="H117" s="241"/>
      <c r="I117" s="241"/>
      <c r="J117" s="241"/>
      <c r="K117" s="241"/>
      <c r="L117" s="241"/>
      <c r="M117" s="241"/>
      <c r="N117" s="241"/>
      <c r="O117" s="241"/>
      <c r="P117" s="241"/>
      <c r="Q117" s="35"/>
      <c r="R117" s="36"/>
    </row>
    <row r="118" spans="2:63" s="1" customFormat="1" ht="36.950000000000003" customHeight="1">
      <c r="B118" s="34"/>
      <c r="C118" s="68" t="s">
        <v>127</v>
      </c>
      <c r="D118" s="35"/>
      <c r="E118" s="35"/>
      <c r="F118" s="215" t="str">
        <f>F7</f>
        <v>VOSZ-SZS_VSTUP_ACS_K - ZABEZPEČENÍ HLAVNÍHO VSTUPU Z KŘÍŽOVNICKÉ ULICE</v>
      </c>
      <c r="G118" s="242"/>
      <c r="H118" s="242"/>
      <c r="I118" s="242"/>
      <c r="J118" s="242"/>
      <c r="K118" s="242"/>
      <c r="L118" s="242"/>
      <c r="M118" s="242"/>
      <c r="N118" s="242"/>
      <c r="O118" s="242"/>
      <c r="P118" s="242"/>
      <c r="Q118" s="35"/>
      <c r="R118" s="36"/>
    </row>
    <row r="119" spans="2:63" s="1" customFormat="1" ht="6.95" customHeight="1">
      <c r="B119" s="34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6"/>
    </row>
    <row r="120" spans="2:63" s="1" customFormat="1" ht="18" customHeight="1">
      <c r="B120" s="34"/>
      <c r="C120" s="29" t="s">
        <v>27</v>
      </c>
      <c r="D120" s="35"/>
      <c r="E120" s="35"/>
      <c r="F120" s="27" t="str">
        <f>F9</f>
        <v>Alšovo nábřeží 6</v>
      </c>
      <c r="G120" s="35"/>
      <c r="H120" s="35"/>
      <c r="I120" s="35"/>
      <c r="J120" s="35"/>
      <c r="K120" s="29" t="s">
        <v>29</v>
      </c>
      <c r="L120" s="35"/>
      <c r="M120" s="244" t="str">
        <f>IF(O9="","",O9)</f>
        <v>3.5.2017</v>
      </c>
      <c r="N120" s="244"/>
      <c r="O120" s="244"/>
      <c r="P120" s="244"/>
      <c r="Q120" s="35"/>
      <c r="R120" s="36"/>
    </row>
    <row r="121" spans="2:63" s="1" customFormat="1" ht="6.95" customHeight="1"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6"/>
    </row>
    <row r="122" spans="2:63" s="1" customFormat="1">
      <c r="B122" s="34"/>
      <c r="C122" s="29" t="s">
        <v>33</v>
      </c>
      <c r="D122" s="35"/>
      <c r="E122" s="35"/>
      <c r="F122" s="27" t="str">
        <f>E12</f>
        <v xml:space="preserve"> </v>
      </c>
      <c r="G122" s="35"/>
      <c r="H122" s="35"/>
      <c r="I122" s="35"/>
      <c r="J122" s="35"/>
      <c r="K122" s="29" t="s">
        <v>39</v>
      </c>
      <c r="L122" s="35"/>
      <c r="M122" s="198" t="str">
        <f>E18</f>
        <v xml:space="preserve"> </v>
      </c>
      <c r="N122" s="198"/>
      <c r="O122" s="198"/>
      <c r="P122" s="198"/>
      <c r="Q122" s="198"/>
      <c r="R122" s="36"/>
    </row>
    <row r="123" spans="2:63" s="1" customFormat="1" ht="14.45" customHeight="1">
      <c r="B123" s="34"/>
      <c r="C123" s="29" t="s">
        <v>37</v>
      </c>
      <c r="D123" s="35"/>
      <c r="E123" s="35"/>
      <c r="F123" s="27" t="str">
        <f>IF(E15="","",E15)</f>
        <v>Vyplň údaj</v>
      </c>
      <c r="G123" s="35"/>
      <c r="H123" s="35"/>
      <c r="I123" s="35"/>
      <c r="J123" s="35"/>
      <c r="K123" s="29" t="s">
        <v>40</v>
      </c>
      <c r="L123" s="35"/>
      <c r="M123" s="198" t="str">
        <f>E21</f>
        <v>Martin Frühauf</v>
      </c>
      <c r="N123" s="198"/>
      <c r="O123" s="198"/>
      <c r="P123" s="198"/>
      <c r="Q123" s="198"/>
      <c r="R123" s="36"/>
    </row>
    <row r="124" spans="2:63" s="1" customFormat="1" ht="10.35" customHeight="1">
      <c r="B124" s="34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6"/>
    </row>
    <row r="125" spans="2:63" s="8" customFormat="1" ht="29.25" customHeight="1">
      <c r="B125" s="151"/>
      <c r="C125" s="152" t="s">
        <v>159</v>
      </c>
      <c r="D125" s="153" t="s">
        <v>160</v>
      </c>
      <c r="E125" s="153" t="s">
        <v>69</v>
      </c>
      <c r="F125" s="260" t="s">
        <v>161</v>
      </c>
      <c r="G125" s="260"/>
      <c r="H125" s="260"/>
      <c r="I125" s="260"/>
      <c r="J125" s="153" t="s">
        <v>162</v>
      </c>
      <c r="K125" s="153" t="s">
        <v>163</v>
      </c>
      <c r="L125" s="153" t="s">
        <v>164</v>
      </c>
      <c r="M125" s="260" t="s">
        <v>165</v>
      </c>
      <c r="N125" s="260"/>
      <c r="O125" s="260"/>
      <c r="P125" s="260" t="s">
        <v>135</v>
      </c>
      <c r="Q125" s="261"/>
      <c r="R125" s="154"/>
      <c r="T125" s="79" t="s">
        <v>166</v>
      </c>
      <c r="U125" s="80" t="s">
        <v>51</v>
      </c>
      <c r="V125" s="80" t="s">
        <v>167</v>
      </c>
      <c r="W125" s="80" t="s">
        <v>168</v>
      </c>
      <c r="X125" s="80" t="s">
        <v>169</v>
      </c>
      <c r="Y125" s="80" t="s">
        <v>170</v>
      </c>
      <c r="Z125" s="80" t="s">
        <v>171</v>
      </c>
      <c r="AA125" s="80" t="s">
        <v>172</v>
      </c>
      <c r="AB125" s="80" t="s">
        <v>173</v>
      </c>
      <c r="AC125" s="80" t="s">
        <v>174</v>
      </c>
      <c r="AD125" s="81" t="s">
        <v>175</v>
      </c>
    </row>
    <row r="126" spans="2:63" s="1" customFormat="1" ht="29.25" customHeight="1">
      <c r="B126" s="34"/>
      <c r="C126" s="83" t="s">
        <v>130</v>
      </c>
      <c r="D126" s="35"/>
      <c r="E126" s="35"/>
      <c r="F126" s="35"/>
      <c r="G126" s="35"/>
      <c r="H126" s="35"/>
      <c r="I126" s="35"/>
      <c r="J126" s="35"/>
      <c r="K126" s="35"/>
      <c r="L126" s="35"/>
      <c r="M126" s="274">
        <f>BK126</f>
        <v>0</v>
      </c>
      <c r="N126" s="275"/>
      <c r="O126" s="275"/>
      <c r="P126" s="275"/>
      <c r="Q126" s="275"/>
      <c r="R126" s="36"/>
      <c r="T126" s="82"/>
      <c r="U126" s="50"/>
      <c r="V126" s="50"/>
      <c r="W126" s="155">
        <f>W127+W154+W217+W230</f>
        <v>0</v>
      </c>
      <c r="X126" s="155">
        <f>X127+X154+X217+X230</f>
        <v>0</v>
      </c>
      <c r="Y126" s="50"/>
      <c r="Z126" s="156">
        <f>Z127+Z154+Z217+Z230</f>
        <v>0</v>
      </c>
      <c r="AA126" s="50"/>
      <c r="AB126" s="156">
        <f>AB127+AB154+AB217+AB230</f>
        <v>5.7610000000000001E-2</v>
      </c>
      <c r="AC126" s="50"/>
      <c r="AD126" s="157">
        <f>AD127+AD154+AD217+AD230</f>
        <v>0</v>
      </c>
      <c r="AT126" s="17" t="s">
        <v>88</v>
      </c>
      <c r="AU126" s="17" t="s">
        <v>137</v>
      </c>
      <c r="BK126" s="158">
        <f>BK127+BK154+BK217+BK230</f>
        <v>0</v>
      </c>
    </row>
    <row r="127" spans="2:63" s="9" customFormat="1" ht="37.35" customHeight="1">
      <c r="B127" s="159"/>
      <c r="C127" s="160"/>
      <c r="D127" s="161" t="s">
        <v>138</v>
      </c>
      <c r="E127" s="161"/>
      <c r="F127" s="161"/>
      <c r="G127" s="161"/>
      <c r="H127" s="161"/>
      <c r="I127" s="161"/>
      <c r="J127" s="161"/>
      <c r="K127" s="161"/>
      <c r="L127" s="161"/>
      <c r="M127" s="258">
        <f>BK127</f>
        <v>0</v>
      </c>
      <c r="N127" s="255"/>
      <c r="O127" s="255"/>
      <c r="P127" s="255"/>
      <c r="Q127" s="255"/>
      <c r="R127" s="162"/>
      <c r="T127" s="163"/>
      <c r="U127" s="160"/>
      <c r="V127" s="160"/>
      <c r="W127" s="164">
        <f>W128+W138+W144</f>
        <v>0</v>
      </c>
      <c r="X127" s="164">
        <f>X128+X138+X144</f>
        <v>0</v>
      </c>
      <c r="Y127" s="160"/>
      <c r="Z127" s="165">
        <f>Z128+Z138+Z144</f>
        <v>0</v>
      </c>
      <c r="AA127" s="160"/>
      <c r="AB127" s="165">
        <f>AB128+AB138+AB144</f>
        <v>5.0610000000000002E-2</v>
      </c>
      <c r="AC127" s="160"/>
      <c r="AD127" s="166">
        <f>AD128+AD138+AD144</f>
        <v>0</v>
      </c>
      <c r="AR127" s="167" t="s">
        <v>125</v>
      </c>
      <c r="AT127" s="168" t="s">
        <v>88</v>
      </c>
      <c r="AU127" s="168" t="s">
        <v>89</v>
      </c>
      <c r="AY127" s="167" t="s">
        <v>176</v>
      </c>
      <c r="BK127" s="169">
        <f>BK128+BK138+BK144</f>
        <v>0</v>
      </c>
    </row>
    <row r="128" spans="2:63" s="9" customFormat="1" ht="19.899999999999999" customHeight="1">
      <c r="B128" s="159"/>
      <c r="C128" s="160"/>
      <c r="D128" s="170" t="s">
        <v>139</v>
      </c>
      <c r="E128" s="170"/>
      <c r="F128" s="170"/>
      <c r="G128" s="170"/>
      <c r="H128" s="170"/>
      <c r="I128" s="170"/>
      <c r="J128" s="170"/>
      <c r="K128" s="170"/>
      <c r="L128" s="170"/>
      <c r="M128" s="276">
        <f>BK128</f>
        <v>0</v>
      </c>
      <c r="N128" s="277"/>
      <c r="O128" s="277"/>
      <c r="P128" s="277"/>
      <c r="Q128" s="277"/>
      <c r="R128" s="162"/>
      <c r="T128" s="163"/>
      <c r="U128" s="160"/>
      <c r="V128" s="160"/>
      <c r="W128" s="164">
        <f>SUM(W129:W137)</f>
        <v>0</v>
      </c>
      <c r="X128" s="164">
        <f>SUM(X129:X137)</f>
        <v>0</v>
      </c>
      <c r="Y128" s="160"/>
      <c r="Z128" s="165">
        <f>SUM(Z129:Z137)</f>
        <v>0</v>
      </c>
      <c r="AA128" s="160"/>
      <c r="AB128" s="165">
        <f>SUM(AB129:AB137)</f>
        <v>4.3650000000000001E-2</v>
      </c>
      <c r="AC128" s="160"/>
      <c r="AD128" s="166">
        <f>SUM(AD129:AD137)</f>
        <v>0</v>
      </c>
      <c r="AR128" s="167" t="s">
        <v>125</v>
      </c>
      <c r="AT128" s="168" t="s">
        <v>88</v>
      </c>
      <c r="AU128" s="168" t="s">
        <v>26</v>
      </c>
      <c r="AY128" s="167" t="s">
        <v>176</v>
      </c>
      <c r="BK128" s="169">
        <f>SUM(BK129:BK137)</f>
        <v>0</v>
      </c>
    </row>
    <row r="129" spans="2:65" s="1" customFormat="1" ht="31.5" customHeight="1">
      <c r="B129" s="34"/>
      <c r="C129" s="171" t="s">
        <v>26</v>
      </c>
      <c r="D129" s="171" t="s">
        <v>177</v>
      </c>
      <c r="E129" s="172" t="s">
        <v>178</v>
      </c>
      <c r="F129" s="262" t="s">
        <v>179</v>
      </c>
      <c r="G129" s="262"/>
      <c r="H129" s="262"/>
      <c r="I129" s="262"/>
      <c r="J129" s="173" t="s">
        <v>180</v>
      </c>
      <c r="K129" s="174">
        <v>450</v>
      </c>
      <c r="L129" s="175">
        <v>0</v>
      </c>
      <c r="M129" s="264">
        <v>0</v>
      </c>
      <c r="N129" s="265"/>
      <c r="O129" s="265"/>
      <c r="P129" s="263">
        <f>ROUND(V129*K129,2)</f>
        <v>0</v>
      </c>
      <c r="Q129" s="263"/>
      <c r="R129" s="36"/>
      <c r="T129" s="176" t="s">
        <v>24</v>
      </c>
      <c r="U129" s="43" t="s">
        <v>52</v>
      </c>
      <c r="V129" s="123">
        <f>L129+M129</f>
        <v>0</v>
      </c>
      <c r="W129" s="123">
        <f>ROUND(L129*K129,2)</f>
        <v>0</v>
      </c>
      <c r="X129" s="123">
        <f>ROUND(M129*K129,2)</f>
        <v>0</v>
      </c>
      <c r="Y129" s="35"/>
      <c r="Z129" s="177">
        <f>Y129*K129</f>
        <v>0</v>
      </c>
      <c r="AA129" s="177">
        <v>0</v>
      </c>
      <c r="AB129" s="177">
        <f>AA129*K129</f>
        <v>0</v>
      </c>
      <c r="AC129" s="177">
        <v>0</v>
      </c>
      <c r="AD129" s="178">
        <f>AC129*K129</f>
        <v>0</v>
      </c>
      <c r="AR129" s="17" t="s">
        <v>181</v>
      </c>
      <c r="AT129" s="17" t="s">
        <v>177</v>
      </c>
      <c r="AU129" s="17" t="s">
        <v>125</v>
      </c>
      <c r="AY129" s="17" t="s">
        <v>176</v>
      </c>
      <c r="BE129" s="110">
        <f>IF(U129="základní",P129,0)</f>
        <v>0</v>
      </c>
      <c r="BF129" s="110">
        <f>IF(U129="snížená",P129,0)</f>
        <v>0</v>
      </c>
      <c r="BG129" s="110">
        <f>IF(U129="zákl. přenesená",P129,0)</f>
        <v>0</v>
      </c>
      <c r="BH129" s="110">
        <f>IF(U129="sníž. přenesená",P129,0)</f>
        <v>0</v>
      </c>
      <c r="BI129" s="110">
        <f>IF(U129="nulová",P129,0)</f>
        <v>0</v>
      </c>
      <c r="BJ129" s="17" t="s">
        <v>26</v>
      </c>
      <c r="BK129" s="110">
        <f>ROUND(V129*K129,2)</f>
        <v>0</v>
      </c>
      <c r="BL129" s="17" t="s">
        <v>181</v>
      </c>
      <c r="BM129" s="17" t="s">
        <v>501</v>
      </c>
    </row>
    <row r="130" spans="2:65" s="1" customFormat="1" ht="31.5" customHeight="1">
      <c r="B130" s="34"/>
      <c r="C130" s="179" t="s">
        <v>125</v>
      </c>
      <c r="D130" s="179" t="s">
        <v>183</v>
      </c>
      <c r="E130" s="180" t="s">
        <v>184</v>
      </c>
      <c r="F130" s="266" t="s">
        <v>185</v>
      </c>
      <c r="G130" s="266"/>
      <c r="H130" s="266"/>
      <c r="I130" s="266"/>
      <c r="J130" s="181" t="s">
        <v>180</v>
      </c>
      <c r="K130" s="182">
        <v>450</v>
      </c>
      <c r="L130" s="183">
        <v>0</v>
      </c>
      <c r="M130" s="267"/>
      <c r="N130" s="267"/>
      <c r="O130" s="268"/>
      <c r="P130" s="263">
        <f>ROUND(V130*K130,2)</f>
        <v>0</v>
      </c>
      <c r="Q130" s="263"/>
      <c r="R130" s="36"/>
      <c r="T130" s="176" t="s">
        <v>24</v>
      </c>
      <c r="U130" s="43" t="s">
        <v>52</v>
      </c>
      <c r="V130" s="123">
        <f>L130+M130</f>
        <v>0</v>
      </c>
      <c r="W130" s="123">
        <f>ROUND(L130*K130,2)</f>
        <v>0</v>
      </c>
      <c r="X130" s="123">
        <f>ROUND(M130*K130,2)</f>
        <v>0</v>
      </c>
      <c r="Y130" s="35"/>
      <c r="Z130" s="177">
        <f>Y130*K130</f>
        <v>0</v>
      </c>
      <c r="AA130" s="177">
        <v>9.7E-5</v>
      </c>
      <c r="AB130" s="177">
        <f>AA130*K130</f>
        <v>4.3650000000000001E-2</v>
      </c>
      <c r="AC130" s="177">
        <v>0</v>
      </c>
      <c r="AD130" s="178">
        <f>AC130*K130</f>
        <v>0</v>
      </c>
      <c r="AR130" s="17" t="s">
        <v>186</v>
      </c>
      <c r="AT130" s="17" t="s">
        <v>183</v>
      </c>
      <c r="AU130" s="17" t="s">
        <v>125</v>
      </c>
      <c r="AY130" s="17" t="s">
        <v>176</v>
      </c>
      <c r="BE130" s="110">
        <f>IF(U130="základní",P130,0)</f>
        <v>0</v>
      </c>
      <c r="BF130" s="110">
        <f>IF(U130="snížená",P130,0)</f>
        <v>0</v>
      </c>
      <c r="BG130" s="110">
        <f>IF(U130="zákl. přenesená",P130,0)</f>
        <v>0</v>
      </c>
      <c r="BH130" s="110">
        <f>IF(U130="sníž. přenesená",P130,0)</f>
        <v>0</v>
      </c>
      <c r="BI130" s="110">
        <f>IF(U130="nulová",P130,0)</f>
        <v>0</v>
      </c>
      <c r="BJ130" s="17" t="s">
        <v>26</v>
      </c>
      <c r="BK130" s="110">
        <f>ROUND(V130*K130,2)</f>
        <v>0</v>
      </c>
      <c r="BL130" s="17" t="s">
        <v>181</v>
      </c>
      <c r="BM130" s="17" t="s">
        <v>502</v>
      </c>
    </row>
    <row r="131" spans="2:65" s="1" customFormat="1" ht="22.5" customHeight="1">
      <c r="B131" s="34"/>
      <c r="C131" s="35"/>
      <c r="D131" s="35"/>
      <c r="E131" s="35"/>
      <c r="F131" s="269" t="s">
        <v>188</v>
      </c>
      <c r="G131" s="270"/>
      <c r="H131" s="270"/>
      <c r="I131" s="270"/>
      <c r="J131" s="35"/>
      <c r="K131" s="35"/>
      <c r="L131" s="35"/>
      <c r="M131" s="35"/>
      <c r="N131" s="35"/>
      <c r="O131" s="35"/>
      <c r="P131" s="35"/>
      <c r="Q131" s="35"/>
      <c r="R131" s="36"/>
      <c r="T131" s="144"/>
      <c r="U131" s="35"/>
      <c r="V131" s="35"/>
      <c r="W131" s="35"/>
      <c r="X131" s="35"/>
      <c r="Y131" s="35"/>
      <c r="Z131" s="35"/>
      <c r="AA131" s="35"/>
      <c r="AB131" s="35"/>
      <c r="AC131" s="35"/>
      <c r="AD131" s="77"/>
      <c r="AT131" s="17" t="s">
        <v>189</v>
      </c>
      <c r="AU131" s="17" t="s">
        <v>125</v>
      </c>
    </row>
    <row r="132" spans="2:65" s="1" customFormat="1" ht="31.5" customHeight="1">
      <c r="B132" s="34"/>
      <c r="C132" s="171" t="s">
        <v>190</v>
      </c>
      <c r="D132" s="171" t="s">
        <v>177</v>
      </c>
      <c r="E132" s="172" t="s">
        <v>191</v>
      </c>
      <c r="F132" s="262" t="s">
        <v>192</v>
      </c>
      <c r="G132" s="262"/>
      <c r="H132" s="262"/>
      <c r="I132" s="262"/>
      <c r="J132" s="173" t="s">
        <v>180</v>
      </c>
      <c r="K132" s="174">
        <v>200</v>
      </c>
      <c r="L132" s="175">
        <v>0</v>
      </c>
      <c r="M132" s="264">
        <v>0</v>
      </c>
      <c r="N132" s="265"/>
      <c r="O132" s="265"/>
      <c r="P132" s="263">
        <f t="shared" ref="P132:P137" si="5">ROUND(V132*K132,2)</f>
        <v>0</v>
      </c>
      <c r="Q132" s="263"/>
      <c r="R132" s="36"/>
      <c r="T132" s="176" t="s">
        <v>24</v>
      </c>
      <c r="U132" s="43" t="s">
        <v>52</v>
      </c>
      <c r="V132" s="123">
        <f t="shared" ref="V132:V137" si="6">L132+M132</f>
        <v>0</v>
      </c>
      <c r="W132" s="123">
        <f t="shared" ref="W132:W137" si="7">ROUND(L132*K132,2)</f>
        <v>0</v>
      </c>
      <c r="X132" s="123">
        <f t="shared" ref="X132:X137" si="8">ROUND(M132*K132,2)</f>
        <v>0</v>
      </c>
      <c r="Y132" s="35"/>
      <c r="Z132" s="177">
        <f t="shared" ref="Z132:Z137" si="9">Y132*K132</f>
        <v>0</v>
      </c>
      <c r="AA132" s="177">
        <v>0</v>
      </c>
      <c r="AB132" s="177">
        <f t="shared" ref="AB132:AB137" si="10">AA132*K132</f>
        <v>0</v>
      </c>
      <c r="AC132" s="177">
        <v>0</v>
      </c>
      <c r="AD132" s="178">
        <f t="shared" ref="AD132:AD137" si="11">AC132*K132</f>
        <v>0</v>
      </c>
      <c r="AR132" s="17" t="s">
        <v>181</v>
      </c>
      <c r="AT132" s="17" t="s">
        <v>177</v>
      </c>
      <c r="AU132" s="17" t="s">
        <v>125</v>
      </c>
      <c r="AY132" s="17" t="s">
        <v>176</v>
      </c>
      <c r="BE132" s="110">
        <f t="shared" ref="BE132:BE137" si="12">IF(U132="základní",P132,0)</f>
        <v>0</v>
      </c>
      <c r="BF132" s="110">
        <f t="shared" ref="BF132:BF137" si="13">IF(U132="snížená",P132,0)</f>
        <v>0</v>
      </c>
      <c r="BG132" s="110">
        <f t="shared" ref="BG132:BG137" si="14">IF(U132="zákl. přenesená",P132,0)</f>
        <v>0</v>
      </c>
      <c r="BH132" s="110">
        <f t="shared" ref="BH132:BH137" si="15">IF(U132="sníž. přenesená",P132,0)</f>
        <v>0</v>
      </c>
      <c r="BI132" s="110">
        <f t="shared" ref="BI132:BI137" si="16">IF(U132="nulová",P132,0)</f>
        <v>0</v>
      </c>
      <c r="BJ132" s="17" t="s">
        <v>26</v>
      </c>
      <c r="BK132" s="110">
        <f t="shared" ref="BK132:BK137" si="17">ROUND(V132*K132,2)</f>
        <v>0</v>
      </c>
      <c r="BL132" s="17" t="s">
        <v>181</v>
      </c>
      <c r="BM132" s="17" t="s">
        <v>503</v>
      </c>
    </row>
    <row r="133" spans="2:65" s="1" customFormat="1" ht="22.5" customHeight="1">
      <c r="B133" s="34"/>
      <c r="C133" s="179" t="s">
        <v>194</v>
      </c>
      <c r="D133" s="179" t="s">
        <v>183</v>
      </c>
      <c r="E133" s="180" t="s">
        <v>195</v>
      </c>
      <c r="F133" s="266" t="s">
        <v>196</v>
      </c>
      <c r="G133" s="266"/>
      <c r="H133" s="266"/>
      <c r="I133" s="266"/>
      <c r="J133" s="181" t="s">
        <v>183</v>
      </c>
      <c r="K133" s="182">
        <v>200</v>
      </c>
      <c r="L133" s="183">
        <v>0</v>
      </c>
      <c r="M133" s="267"/>
      <c r="N133" s="267"/>
      <c r="O133" s="268"/>
      <c r="P133" s="263">
        <f t="shared" si="5"/>
        <v>0</v>
      </c>
      <c r="Q133" s="263"/>
      <c r="R133" s="36"/>
      <c r="T133" s="176" t="s">
        <v>24</v>
      </c>
      <c r="U133" s="43" t="s">
        <v>52</v>
      </c>
      <c r="V133" s="123">
        <f t="shared" si="6"/>
        <v>0</v>
      </c>
      <c r="W133" s="123">
        <f t="shared" si="7"/>
        <v>0</v>
      </c>
      <c r="X133" s="123">
        <f t="shared" si="8"/>
        <v>0</v>
      </c>
      <c r="Y133" s="35"/>
      <c r="Z133" s="177">
        <f t="shared" si="9"/>
        <v>0</v>
      </c>
      <c r="AA133" s="177">
        <v>0</v>
      </c>
      <c r="AB133" s="177">
        <f t="shared" si="10"/>
        <v>0</v>
      </c>
      <c r="AC133" s="177">
        <v>0</v>
      </c>
      <c r="AD133" s="178">
        <f t="shared" si="11"/>
        <v>0</v>
      </c>
      <c r="AR133" s="17" t="s">
        <v>186</v>
      </c>
      <c r="AT133" s="17" t="s">
        <v>183</v>
      </c>
      <c r="AU133" s="17" t="s">
        <v>125</v>
      </c>
      <c r="AY133" s="17" t="s">
        <v>176</v>
      </c>
      <c r="BE133" s="110">
        <f t="shared" si="12"/>
        <v>0</v>
      </c>
      <c r="BF133" s="110">
        <f t="shared" si="13"/>
        <v>0</v>
      </c>
      <c r="BG133" s="110">
        <f t="shared" si="14"/>
        <v>0</v>
      </c>
      <c r="BH133" s="110">
        <f t="shared" si="15"/>
        <v>0</v>
      </c>
      <c r="BI133" s="110">
        <f t="shared" si="16"/>
        <v>0</v>
      </c>
      <c r="BJ133" s="17" t="s">
        <v>26</v>
      </c>
      <c r="BK133" s="110">
        <f t="shared" si="17"/>
        <v>0</v>
      </c>
      <c r="BL133" s="17" t="s">
        <v>181</v>
      </c>
      <c r="BM133" s="17" t="s">
        <v>504</v>
      </c>
    </row>
    <row r="134" spans="2:65" s="1" customFormat="1" ht="31.5" customHeight="1">
      <c r="B134" s="34"/>
      <c r="C134" s="171" t="s">
        <v>198</v>
      </c>
      <c r="D134" s="171" t="s">
        <v>177</v>
      </c>
      <c r="E134" s="172" t="s">
        <v>199</v>
      </c>
      <c r="F134" s="262" t="s">
        <v>200</v>
      </c>
      <c r="G134" s="262"/>
      <c r="H134" s="262"/>
      <c r="I134" s="262"/>
      <c r="J134" s="173" t="s">
        <v>180</v>
      </c>
      <c r="K134" s="174">
        <v>20</v>
      </c>
      <c r="L134" s="175">
        <v>0</v>
      </c>
      <c r="M134" s="264">
        <v>0</v>
      </c>
      <c r="N134" s="265"/>
      <c r="O134" s="265"/>
      <c r="P134" s="263">
        <f t="shared" si="5"/>
        <v>0</v>
      </c>
      <c r="Q134" s="263"/>
      <c r="R134" s="36"/>
      <c r="T134" s="176" t="s">
        <v>24</v>
      </c>
      <c r="U134" s="43" t="s">
        <v>52</v>
      </c>
      <c r="V134" s="123">
        <f t="shared" si="6"/>
        <v>0</v>
      </c>
      <c r="W134" s="123">
        <f t="shared" si="7"/>
        <v>0</v>
      </c>
      <c r="X134" s="123">
        <f t="shared" si="8"/>
        <v>0</v>
      </c>
      <c r="Y134" s="35"/>
      <c r="Z134" s="177">
        <f t="shared" si="9"/>
        <v>0</v>
      </c>
      <c r="AA134" s="177">
        <v>0</v>
      </c>
      <c r="AB134" s="177">
        <f t="shared" si="10"/>
        <v>0</v>
      </c>
      <c r="AC134" s="177">
        <v>0</v>
      </c>
      <c r="AD134" s="178">
        <f t="shared" si="11"/>
        <v>0</v>
      </c>
      <c r="AR134" s="17" t="s">
        <v>181</v>
      </c>
      <c r="AT134" s="17" t="s">
        <v>177</v>
      </c>
      <c r="AU134" s="17" t="s">
        <v>125</v>
      </c>
      <c r="AY134" s="17" t="s">
        <v>176</v>
      </c>
      <c r="BE134" s="110">
        <f t="shared" si="12"/>
        <v>0</v>
      </c>
      <c r="BF134" s="110">
        <f t="shared" si="13"/>
        <v>0</v>
      </c>
      <c r="BG134" s="110">
        <f t="shared" si="14"/>
        <v>0</v>
      </c>
      <c r="BH134" s="110">
        <f t="shared" si="15"/>
        <v>0</v>
      </c>
      <c r="BI134" s="110">
        <f t="shared" si="16"/>
        <v>0</v>
      </c>
      <c r="BJ134" s="17" t="s">
        <v>26</v>
      </c>
      <c r="BK134" s="110">
        <f t="shared" si="17"/>
        <v>0</v>
      </c>
      <c r="BL134" s="17" t="s">
        <v>181</v>
      </c>
      <c r="BM134" s="17" t="s">
        <v>381</v>
      </c>
    </row>
    <row r="135" spans="2:65" s="1" customFormat="1" ht="22.5" customHeight="1">
      <c r="B135" s="34"/>
      <c r="C135" s="179" t="s">
        <v>202</v>
      </c>
      <c r="D135" s="179" t="s">
        <v>183</v>
      </c>
      <c r="E135" s="180" t="s">
        <v>203</v>
      </c>
      <c r="F135" s="266" t="s">
        <v>204</v>
      </c>
      <c r="G135" s="266"/>
      <c r="H135" s="266"/>
      <c r="I135" s="266"/>
      <c r="J135" s="181" t="s">
        <v>183</v>
      </c>
      <c r="K135" s="182">
        <v>20</v>
      </c>
      <c r="L135" s="183">
        <v>0</v>
      </c>
      <c r="M135" s="267"/>
      <c r="N135" s="267"/>
      <c r="O135" s="268"/>
      <c r="P135" s="263">
        <f t="shared" si="5"/>
        <v>0</v>
      </c>
      <c r="Q135" s="263"/>
      <c r="R135" s="36"/>
      <c r="T135" s="176" t="s">
        <v>24</v>
      </c>
      <c r="U135" s="43" t="s">
        <v>52</v>
      </c>
      <c r="V135" s="123">
        <f t="shared" si="6"/>
        <v>0</v>
      </c>
      <c r="W135" s="123">
        <f t="shared" si="7"/>
        <v>0</v>
      </c>
      <c r="X135" s="123">
        <f t="shared" si="8"/>
        <v>0</v>
      </c>
      <c r="Y135" s="35"/>
      <c r="Z135" s="177">
        <f t="shared" si="9"/>
        <v>0</v>
      </c>
      <c r="AA135" s="177">
        <v>0</v>
      </c>
      <c r="AB135" s="177">
        <f t="shared" si="10"/>
        <v>0</v>
      </c>
      <c r="AC135" s="177">
        <v>0</v>
      </c>
      <c r="AD135" s="178">
        <f t="shared" si="11"/>
        <v>0</v>
      </c>
      <c r="AR135" s="17" t="s">
        <v>186</v>
      </c>
      <c r="AT135" s="17" t="s">
        <v>183</v>
      </c>
      <c r="AU135" s="17" t="s">
        <v>125</v>
      </c>
      <c r="AY135" s="17" t="s">
        <v>176</v>
      </c>
      <c r="BE135" s="110">
        <f t="shared" si="12"/>
        <v>0</v>
      </c>
      <c r="BF135" s="110">
        <f t="shared" si="13"/>
        <v>0</v>
      </c>
      <c r="BG135" s="110">
        <f t="shared" si="14"/>
        <v>0</v>
      </c>
      <c r="BH135" s="110">
        <f t="shared" si="15"/>
        <v>0</v>
      </c>
      <c r="BI135" s="110">
        <f t="shared" si="16"/>
        <v>0</v>
      </c>
      <c r="BJ135" s="17" t="s">
        <v>26</v>
      </c>
      <c r="BK135" s="110">
        <f t="shared" si="17"/>
        <v>0</v>
      </c>
      <c r="BL135" s="17" t="s">
        <v>181</v>
      </c>
      <c r="BM135" s="17" t="s">
        <v>382</v>
      </c>
    </row>
    <row r="136" spans="2:65" s="1" customFormat="1" ht="31.5" customHeight="1">
      <c r="B136" s="34"/>
      <c r="C136" s="171" t="s">
        <v>206</v>
      </c>
      <c r="D136" s="171" t="s">
        <v>177</v>
      </c>
      <c r="E136" s="172" t="s">
        <v>207</v>
      </c>
      <c r="F136" s="262" t="s">
        <v>208</v>
      </c>
      <c r="G136" s="262"/>
      <c r="H136" s="262"/>
      <c r="I136" s="262"/>
      <c r="J136" s="173" t="s">
        <v>180</v>
      </c>
      <c r="K136" s="174">
        <v>20</v>
      </c>
      <c r="L136" s="175">
        <v>0</v>
      </c>
      <c r="M136" s="264">
        <v>0</v>
      </c>
      <c r="N136" s="265"/>
      <c r="O136" s="265"/>
      <c r="P136" s="263">
        <f t="shared" si="5"/>
        <v>0</v>
      </c>
      <c r="Q136" s="263"/>
      <c r="R136" s="36"/>
      <c r="T136" s="176" t="s">
        <v>24</v>
      </c>
      <c r="U136" s="43" t="s">
        <v>52</v>
      </c>
      <c r="V136" s="123">
        <f t="shared" si="6"/>
        <v>0</v>
      </c>
      <c r="W136" s="123">
        <f t="shared" si="7"/>
        <v>0</v>
      </c>
      <c r="X136" s="123">
        <f t="shared" si="8"/>
        <v>0</v>
      </c>
      <c r="Y136" s="35"/>
      <c r="Z136" s="177">
        <f t="shared" si="9"/>
        <v>0</v>
      </c>
      <c r="AA136" s="177">
        <v>0</v>
      </c>
      <c r="AB136" s="177">
        <f t="shared" si="10"/>
        <v>0</v>
      </c>
      <c r="AC136" s="177">
        <v>0</v>
      </c>
      <c r="AD136" s="178">
        <f t="shared" si="11"/>
        <v>0</v>
      </c>
      <c r="AR136" s="17" t="s">
        <v>181</v>
      </c>
      <c r="AT136" s="17" t="s">
        <v>177</v>
      </c>
      <c r="AU136" s="17" t="s">
        <v>125</v>
      </c>
      <c r="AY136" s="17" t="s">
        <v>176</v>
      </c>
      <c r="BE136" s="110">
        <f t="shared" si="12"/>
        <v>0</v>
      </c>
      <c r="BF136" s="110">
        <f t="shared" si="13"/>
        <v>0</v>
      </c>
      <c r="BG136" s="110">
        <f t="shared" si="14"/>
        <v>0</v>
      </c>
      <c r="BH136" s="110">
        <f t="shared" si="15"/>
        <v>0</v>
      </c>
      <c r="BI136" s="110">
        <f t="shared" si="16"/>
        <v>0</v>
      </c>
      <c r="BJ136" s="17" t="s">
        <v>26</v>
      </c>
      <c r="BK136" s="110">
        <f t="shared" si="17"/>
        <v>0</v>
      </c>
      <c r="BL136" s="17" t="s">
        <v>181</v>
      </c>
      <c r="BM136" s="17" t="s">
        <v>383</v>
      </c>
    </row>
    <row r="137" spans="2:65" s="1" customFormat="1" ht="22.5" customHeight="1">
      <c r="B137" s="34"/>
      <c r="C137" s="179" t="s">
        <v>210</v>
      </c>
      <c r="D137" s="179" t="s">
        <v>183</v>
      </c>
      <c r="E137" s="180" t="s">
        <v>211</v>
      </c>
      <c r="F137" s="266" t="s">
        <v>212</v>
      </c>
      <c r="G137" s="266"/>
      <c r="H137" s="266"/>
      <c r="I137" s="266"/>
      <c r="J137" s="181" t="s">
        <v>183</v>
      </c>
      <c r="K137" s="182">
        <v>20</v>
      </c>
      <c r="L137" s="183">
        <v>0</v>
      </c>
      <c r="M137" s="267"/>
      <c r="N137" s="267"/>
      <c r="O137" s="268"/>
      <c r="P137" s="263">
        <f t="shared" si="5"/>
        <v>0</v>
      </c>
      <c r="Q137" s="263"/>
      <c r="R137" s="36"/>
      <c r="T137" s="176" t="s">
        <v>24</v>
      </c>
      <c r="U137" s="43" t="s">
        <v>52</v>
      </c>
      <c r="V137" s="123">
        <f t="shared" si="6"/>
        <v>0</v>
      </c>
      <c r="W137" s="123">
        <f t="shared" si="7"/>
        <v>0</v>
      </c>
      <c r="X137" s="123">
        <f t="shared" si="8"/>
        <v>0</v>
      </c>
      <c r="Y137" s="35"/>
      <c r="Z137" s="177">
        <f t="shared" si="9"/>
        <v>0</v>
      </c>
      <c r="AA137" s="177">
        <v>0</v>
      </c>
      <c r="AB137" s="177">
        <f t="shared" si="10"/>
        <v>0</v>
      </c>
      <c r="AC137" s="177">
        <v>0</v>
      </c>
      <c r="AD137" s="178">
        <f t="shared" si="11"/>
        <v>0</v>
      </c>
      <c r="AR137" s="17" t="s">
        <v>186</v>
      </c>
      <c r="AT137" s="17" t="s">
        <v>183</v>
      </c>
      <c r="AU137" s="17" t="s">
        <v>125</v>
      </c>
      <c r="AY137" s="17" t="s">
        <v>176</v>
      </c>
      <c r="BE137" s="110">
        <f t="shared" si="12"/>
        <v>0</v>
      </c>
      <c r="BF137" s="110">
        <f t="shared" si="13"/>
        <v>0</v>
      </c>
      <c r="BG137" s="110">
        <f t="shared" si="14"/>
        <v>0</v>
      </c>
      <c r="BH137" s="110">
        <f t="shared" si="15"/>
        <v>0</v>
      </c>
      <c r="BI137" s="110">
        <f t="shared" si="16"/>
        <v>0</v>
      </c>
      <c r="BJ137" s="17" t="s">
        <v>26</v>
      </c>
      <c r="BK137" s="110">
        <f t="shared" si="17"/>
        <v>0</v>
      </c>
      <c r="BL137" s="17" t="s">
        <v>181</v>
      </c>
      <c r="BM137" s="17" t="s">
        <v>384</v>
      </c>
    </row>
    <row r="138" spans="2:65" s="9" customFormat="1" ht="29.85" customHeight="1">
      <c r="B138" s="159"/>
      <c r="C138" s="160"/>
      <c r="D138" s="170" t="s">
        <v>140</v>
      </c>
      <c r="E138" s="170"/>
      <c r="F138" s="170"/>
      <c r="G138" s="170"/>
      <c r="H138" s="170"/>
      <c r="I138" s="170"/>
      <c r="J138" s="170"/>
      <c r="K138" s="170"/>
      <c r="L138" s="170"/>
      <c r="M138" s="278">
        <f>BK138</f>
        <v>0</v>
      </c>
      <c r="N138" s="279"/>
      <c r="O138" s="279"/>
      <c r="P138" s="279"/>
      <c r="Q138" s="279"/>
      <c r="R138" s="162"/>
      <c r="T138" s="163"/>
      <c r="U138" s="160"/>
      <c r="V138" s="160"/>
      <c r="W138" s="164">
        <f>SUM(W139:W143)</f>
        <v>0</v>
      </c>
      <c r="X138" s="164">
        <f>SUM(X139:X143)</f>
        <v>0</v>
      </c>
      <c r="Y138" s="160"/>
      <c r="Z138" s="165">
        <f>SUM(Z139:Z143)</f>
        <v>0</v>
      </c>
      <c r="AA138" s="160"/>
      <c r="AB138" s="165">
        <f>SUM(AB139:AB143)</f>
        <v>6.0000000000000001E-3</v>
      </c>
      <c r="AC138" s="160"/>
      <c r="AD138" s="166">
        <f>SUM(AD139:AD143)</f>
        <v>0</v>
      </c>
      <c r="AR138" s="167" t="s">
        <v>125</v>
      </c>
      <c r="AT138" s="168" t="s">
        <v>88</v>
      </c>
      <c r="AU138" s="168" t="s">
        <v>26</v>
      </c>
      <c r="AY138" s="167" t="s">
        <v>176</v>
      </c>
      <c r="BK138" s="169">
        <f>SUM(BK139:BK143)</f>
        <v>0</v>
      </c>
    </row>
    <row r="139" spans="2:65" s="1" customFormat="1" ht="31.5" customHeight="1">
      <c r="B139" s="34"/>
      <c r="C139" s="171" t="s">
        <v>214</v>
      </c>
      <c r="D139" s="171" t="s">
        <v>177</v>
      </c>
      <c r="E139" s="172" t="s">
        <v>215</v>
      </c>
      <c r="F139" s="262" t="s">
        <v>216</v>
      </c>
      <c r="G139" s="262"/>
      <c r="H139" s="262"/>
      <c r="I139" s="262"/>
      <c r="J139" s="173" t="s">
        <v>180</v>
      </c>
      <c r="K139" s="174">
        <v>100</v>
      </c>
      <c r="L139" s="175">
        <v>0</v>
      </c>
      <c r="M139" s="264">
        <v>0</v>
      </c>
      <c r="N139" s="265"/>
      <c r="O139" s="265"/>
      <c r="P139" s="263">
        <f>ROUND(V139*K139,2)</f>
        <v>0</v>
      </c>
      <c r="Q139" s="263"/>
      <c r="R139" s="36"/>
      <c r="T139" s="176" t="s">
        <v>24</v>
      </c>
      <c r="U139" s="43" t="s">
        <v>52</v>
      </c>
      <c r="V139" s="123">
        <f>L139+M139</f>
        <v>0</v>
      </c>
      <c r="W139" s="123">
        <f>ROUND(L139*K139,2)</f>
        <v>0</v>
      </c>
      <c r="X139" s="123">
        <f>ROUND(M139*K139,2)</f>
        <v>0</v>
      </c>
      <c r="Y139" s="35"/>
      <c r="Z139" s="177">
        <f>Y139*K139</f>
        <v>0</v>
      </c>
      <c r="AA139" s="177">
        <v>0</v>
      </c>
      <c r="AB139" s="177">
        <f>AA139*K139</f>
        <v>0</v>
      </c>
      <c r="AC139" s="177">
        <v>0</v>
      </c>
      <c r="AD139" s="178">
        <f>AC139*K139</f>
        <v>0</v>
      </c>
      <c r="AR139" s="17" t="s">
        <v>181</v>
      </c>
      <c r="AT139" s="17" t="s">
        <v>177</v>
      </c>
      <c r="AU139" s="17" t="s">
        <v>125</v>
      </c>
      <c r="AY139" s="17" t="s">
        <v>176</v>
      </c>
      <c r="BE139" s="110">
        <f>IF(U139="základní",P139,0)</f>
        <v>0</v>
      </c>
      <c r="BF139" s="110">
        <f>IF(U139="snížená",P139,0)</f>
        <v>0</v>
      </c>
      <c r="BG139" s="110">
        <f>IF(U139="zákl. přenesená",P139,0)</f>
        <v>0</v>
      </c>
      <c r="BH139" s="110">
        <f>IF(U139="sníž. přenesená",P139,0)</f>
        <v>0</v>
      </c>
      <c r="BI139" s="110">
        <f>IF(U139="nulová",P139,0)</f>
        <v>0</v>
      </c>
      <c r="BJ139" s="17" t="s">
        <v>26</v>
      </c>
      <c r="BK139" s="110">
        <f>ROUND(V139*K139,2)</f>
        <v>0</v>
      </c>
      <c r="BL139" s="17" t="s">
        <v>181</v>
      </c>
      <c r="BM139" s="17" t="s">
        <v>505</v>
      </c>
    </row>
    <row r="140" spans="2:65" s="1" customFormat="1" ht="22.5" customHeight="1">
      <c r="B140" s="34"/>
      <c r="C140" s="179" t="s">
        <v>31</v>
      </c>
      <c r="D140" s="179" t="s">
        <v>183</v>
      </c>
      <c r="E140" s="180" t="s">
        <v>218</v>
      </c>
      <c r="F140" s="266" t="s">
        <v>219</v>
      </c>
      <c r="G140" s="266"/>
      <c r="H140" s="266"/>
      <c r="I140" s="266"/>
      <c r="J140" s="181" t="s">
        <v>180</v>
      </c>
      <c r="K140" s="182">
        <v>50</v>
      </c>
      <c r="L140" s="183">
        <v>0</v>
      </c>
      <c r="M140" s="267"/>
      <c r="N140" s="267"/>
      <c r="O140" s="268"/>
      <c r="P140" s="263">
        <f>ROUND(V140*K140,2)</f>
        <v>0</v>
      </c>
      <c r="Q140" s="263"/>
      <c r="R140" s="36"/>
      <c r="T140" s="176" t="s">
        <v>24</v>
      </c>
      <c r="U140" s="43" t="s">
        <v>52</v>
      </c>
      <c r="V140" s="123">
        <f>L140+M140</f>
        <v>0</v>
      </c>
      <c r="W140" s="123">
        <f>ROUND(L140*K140,2)</f>
        <v>0</v>
      </c>
      <c r="X140" s="123">
        <f>ROUND(M140*K140,2)</f>
        <v>0</v>
      </c>
      <c r="Y140" s="35"/>
      <c r="Z140" s="177">
        <f>Y140*K140</f>
        <v>0</v>
      </c>
      <c r="AA140" s="177">
        <v>1.2E-4</v>
      </c>
      <c r="AB140" s="177">
        <f>AA140*K140</f>
        <v>6.0000000000000001E-3</v>
      </c>
      <c r="AC140" s="177">
        <v>0</v>
      </c>
      <c r="AD140" s="178">
        <f>AC140*K140</f>
        <v>0</v>
      </c>
      <c r="AR140" s="17" t="s">
        <v>186</v>
      </c>
      <c r="AT140" s="17" t="s">
        <v>183</v>
      </c>
      <c r="AU140" s="17" t="s">
        <v>125</v>
      </c>
      <c r="AY140" s="17" t="s">
        <v>176</v>
      </c>
      <c r="BE140" s="110">
        <f>IF(U140="základní",P140,0)</f>
        <v>0</v>
      </c>
      <c r="BF140" s="110">
        <f>IF(U140="snížená",P140,0)</f>
        <v>0</v>
      </c>
      <c r="BG140" s="110">
        <f>IF(U140="zákl. přenesená",P140,0)</f>
        <v>0</v>
      </c>
      <c r="BH140" s="110">
        <f>IF(U140="sníž. přenesená",P140,0)</f>
        <v>0</v>
      </c>
      <c r="BI140" s="110">
        <f>IF(U140="nulová",P140,0)</f>
        <v>0</v>
      </c>
      <c r="BJ140" s="17" t="s">
        <v>26</v>
      </c>
      <c r="BK140" s="110">
        <f>ROUND(V140*K140,2)</f>
        <v>0</v>
      </c>
      <c r="BL140" s="17" t="s">
        <v>181</v>
      </c>
      <c r="BM140" s="17" t="s">
        <v>388</v>
      </c>
    </row>
    <row r="141" spans="2:65" s="1" customFormat="1" ht="22.5" customHeight="1">
      <c r="B141" s="34"/>
      <c r="C141" s="35"/>
      <c r="D141" s="35"/>
      <c r="E141" s="35"/>
      <c r="F141" s="269" t="s">
        <v>221</v>
      </c>
      <c r="G141" s="270"/>
      <c r="H141" s="270"/>
      <c r="I141" s="270"/>
      <c r="J141" s="35"/>
      <c r="K141" s="35"/>
      <c r="L141" s="35"/>
      <c r="M141" s="35"/>
      <c r="N141" s="35"/>
      <c r="O141" s="35"/>
      <c r="P141" s="35"/>
      <c r="Q141" s="35"/>
      <c r="R141" s="36"/>
      <c r="T141" s="144"/>
      <c r="U141" s="35"/>
      <c r="V141" s="35"/>
      <c r="W141" s="35"/>
      <c r="X141" s="35"/>
      <c r="Y141" s="35"/>
      <c r="Z141" s="35"/>
      <c r="AA141" s="35"/>
      <c r="AB141" s="35"/>
      <c r="AC141" s="35"/>
      <c r="AD141" s="77"/>
      <c r="AT141" s="17" t="s">
        <v>189</v>
      </c>
      <c r="AU141" s="17" t="s">
        <v>125</v>
      </c>
    </row>
    <row r="142" spans="2:65" s="1" customFormat="1" ht="22.5" customHeight="1">
      <c r="B142" s="34"/>
      <c r="C142" s="179" t="s">
        <v>222</v>
      </c>
      <c r="D142" s="179" t="s">
        <v>183</v>
      </c>
      <c r="E142" s="180" t="s">
        <v>223</v>
      </c>
      <c r="F142" s="266" t="s">
        <v>224</v>
      </c>
      <c r="G142" s="266"/>
      <c r="H142" s="266"/>
      <c r="I142" s="266"/>
      <c r="J142" s="181" t="s">
        <v>180</v>
      </c>
      <c r="K142" s="182">
        <v>50</v>
      </c>
      <c r="L142" s="183">
        <v>0</v>
      </c>
      <c r="M142" s="267"/>
      <c r="N142" s="267"/>
      <c r="O142" s="268"/>
      <c r="P142" s="263">
        <f>ROUND(V142*K142,2)</f>
        <v>0</v>
      </c>
      <c r="Q142" s="263"/>
      <c r="R142" s="36"/>
      <c r="T142" s="176" t="s">
        <v>24</v>
      </c>
      <c r="U142" s="43" t="s">
        <v>52</v>
      </c>
      <c r="V142" s="123">
        <f>L142+M142</f>
        <v>0</v>
      </c>
      <c r="W142" s="123">
        <f>ROUND(L142*K142,2)</f>
        <v>0</v>
      </c>
      <c r="X142" s="123">
        <f>ROUND(M142*K142,2)</f>
        <v>0</v>
      </c>
      <c r="Y142" s="35"/>
      <c r="Z142" s="177">
        <f>Y142*K142</f>
        <v>0</v>
      </c>
      <c r="AA142" s="177">
        <v>0</v>
      </c>
      <c r="AB142" s="177">
        <f>AA142*K142</f>
        <v>0</v>
      </c>
      <c r="AC142" s="177">
        <v>0</v>
      </c>
      <c r="AD142" s="178">
        <f>AC142*K142</f>
        <v>0</v>
      </c>
      <c r="AR142" s="17" t="s">
        <v>186</v>
      </c>
      <c r="AT142" s="17" t="s">
        <v>183</v>
      </c>
      <c r="AU142" s="17" t="s">
        <v>125</v>
      </c>
      <c r="AY142" s="17" t="s">
        <v>176</v>
      </c>
      <c r="BE142" s="110">
        <f>IF(U142="základní",P142,0)</f>
        <v>0</v>
      </c>
      <c r="BF142" s="110">
        <f>IF(U142="snížená",P142,0)</f>
        <v>0</v>
      </c>
      <c r="BG142" s="110">
        <f>IF(U142="zákl. přenesená",P142,0)</f>
        <v>0</v>
      </c>
      <c r="BH142" s="110">
        <f>IF(U142="sníž. přenesená",P142,0)</f>
        <v>0</v>
      </c>
      <c r="BI142" s="110">
        <f>IF(U142="nulová",P142,0)</f>
        <v>0</v>
      </c>
      <c r="BJ142" s="17" t="s">
        <v>26</v>
      </c>
      <c r="BK142" s="110">
        <f>ROUND(V142*K142,2)</f>
        <v>0</v>
      </c>
      <c r="BL142" s="17" t="s">
        <v>181</v>
      </c>
      <c r="BM142" s="17" t="s">
        <v>389</v>
      </c>
    </row>
    <row r="143" spans="2:65" s="1" customFormat="1" ht="22.5" customHeight="1">
      <c r="B143" s="34"/>
      <c r="C143" s="35"/>
      <c r="D143" s="35"/>
      <c r="E143" s="35"/>
      <c r="F143" s="269" t="s">
        <v>226</v>
      </c>
      <c r="G143" s="270"/>
      <c r="H143" s="270"/>
      <c r="I143" s="270"/>
      <c r="J143" s="35"/>
      <c r="K143" s="35"/>
      <c r="L143" s="35"/>
      <c r="M143" s="35"/>
      <c r="N143" s="35"/>
      <c r="O143" s="35"/>
      <c r="P143" s="35"/>
      <c r="Q143" s="35"/>
      <c r="R143" s="36"/>
      <c r="T143" s="144"/>
      <c r="U143" s="35"/>
      <c r="V143" s="35"/>
      <c r="W143" s="35"/>
      <c r="X143" s="35"/>
      <c r="Y143" s="35"/>
      <c r="Z143" s="35"/>
      <c r="AA143" s="35"/>
      <c r="AB143" s="35"/>
      <c r="AC143" s="35"/>
      <c r="AD143" s="77"/>
      <c r="AT143" s="17" t="s">
        <v>189</v>
      </c>
      <c r="AU143" s="17" t="s">
        <v>125</v>
      </c>
    </row>
    <row r="144" spans="2:65" s="9" customFormat="1" ht="29.85" customHeight="1">
      <c r="B144" s="159"/>
      <c r="C144" s="160"/>
      <c r="D144" s="170" t="s">
        <v>141</v>
      </c>
      <c r="E144" s="170"/>
      <c r="F144" s="170"/>
      <c r="G144" s="170"/>
      <c r="H144" s="170"/>
      <c r="I144" s="170"/>
      <c r="J144" s="170"/>
      <c r="K144" s="170"/>
      <c r="L144" s="170"/>
      <c r="M144" s="276">
        <f>BK144</f>
        <v>0</v>
      </c>
      <c r="N144" s="277"/>
      <c r="O144" s="277"/>
      <c r="P144" s="277"/>
      <c r="Q144" s="277"/>
      <c r="R144" s="162"/>
      <c r="T144" s="163"/>
      <c r="U144" s="160"/>
      <c r="V144" s="160"/>
      <c r="W144" s="164">
        <f>SUM(W145:W153)</f>
        <v>0</v>
      </c>
      <c r="X144" s="164">
        <f>SUM(X145:X153)</f>
        <v>0</v>
      </c>
      <c r="Y144" s="160"/>
      <c r="Z144" s="165">
        <f>SUM(Z145:Z153)</f>
        <v>0</v>
      </c>
      <c r="AA144" s="160"/>
      <c r="AB144" s="165">
        <f>SUM(AB145:AB153)</f>
        <v>9.6000000000000002E-4</v>
      </c>
      <c r="AC144" s="160"/>
      <c r="AD144" s="166">
        <f>SUM(AD145:AD153)</f>
        <v>0</v>
      </c>
      <c r="AR144" s="167" t="s">
        <v>125</v>
      </c>
      <c r="AT144" s="168" t="s">
        <v>88</v>
      </c>
      <c r="AU144" s="168" t="s">
        <v>26</v>
      </c>
      <c r="AY144" s="167" t="s">
        <v>176</v>
      </c>
      <c r="BK144" s="169">
        <f>SUM(BK145:BK153)</f>
        <v>0</v>
      </c>
    </row>
    <row r="145" spans="2:65" s="1" customFormat="1" ht="31.5" customHeight="1">
      <c r="B145" s="34"/>
      <c r="C145" s="171" t="s">
        <v>227</v>
      </c>
      <c r="D145" s="171" t="s">
        <v>177</v>
      </c>
      <c r="E145" s="172" t="s">
        <v>390</v>
      </c>
      <c r="F145" s="262" t="s">
        <v>391</v>
      </c>
      <c r="G145" s="262"/>
      <c r="H145" s="262"/>
      <c r="I145" s="262"/>
      <c r="J145" s="173" t="s">
        <v>230</v>
      </c>
      <c r="K145" s="174">
        <v>4</v>
      </c>
      <c r="L145" s="175">
        <v>0</v>
      </c>
      <c r="M145" s="264">
        <v>0</v>
      </c>
      <c r="N145" s="265"/>
      <c r="O145" s="265"/>
      <c r="P145" s="263">
        <f t="shared" ref="P145:P150" si="18">ROUND(V145*K145,2)</f>
        <v>0</v>
      </c>
      <c r="Q145" s="263"/>
      <c r="R145" s="36"/>
      <c r="T145" s="176" t="s">
        <v>24</v>
      </c>
      <c r="U145" s="43" t="s">
        <v>52</v>
      </c>
      <c r="V145" s="123">
        <f t="shared" ref="V145:V150" si="19">L145+M145</f>
        <v>0</v>
      </c>
      <c r="W145" s="123">
        <f t="shared" ref="W145:W150" si="20">ROUND(L145*K145,2)</f>
        <v>0</v>
      </c>
      <c r="X145" s="123">
        <f t="shared" ref="X145:X150" si="21">ROUND(M145*K145,2)</f>
        <v>0</v>
      </c>
      <c r="Y145" s="35"/>
      <c r="Z145" s="177">
        <f t="shared" ref="Z145:Z150" si="22">Y145*K145</f>
        <v>0</v>
      </c>
      <c r="AA145" s="177">
        <v>0</v>
      </c>
      <c r="AB145" s="177">
        <f t="shared" ref="AB145:AB150" si="23">AA145*K145</f>
        <v>0</v>
      </c>
      <c r="AC145" s="177">
        <v>0</v>
      </c>
      <c r="AD145" s="178">
        <f t="shared" ref="AD145:AD150" si="24">AC145*K145</f>
        <v>0</v>
      </c>
      <c r="AR145" s="17" t="s">
        <v>181</v>
      </c>
      <c r="AT145" s="17" t="s">
        <v>177</v>
      </c>
      <c r="AU145" s="17" t="s">
        <v>125</v>
      </c>
      <c r="AY145" s="17" t="s">
        <v>176</v>
      </c>
      <c r="BE145" s="110">
        <f t="shared" ref="BE145:BE150" si="25">IF(U145="základní",P145,0)</f>
        <v>0</v>
      </c>
      <c r="BF145" s="110">
        <f t="shared" ref="BF145:BF150" si="26">IF(U145="snížená",P145,0)</f>
        <v>0</v>
      </c>
      <c r="BG145" s="110">
        <f t="shared" ref="BG145:BG150" si="27">IF(U145="zákl. přenesená",P145,0)</f>
        <v>0</v>
      </c>
      <c r="BH145" s="110">
        <f t="shared" ref="BH145:BH150" si="28">IF(U145="sníž. přenesená",P145,0)</f>
        <v>0</v>
      </c>
      <c r="BI145" s="110">
        <f t="shared" ref="BI145:BI150" si="29">IF(U145="nulová",P145,0)</f>
        <v>0</v>
      </c>
      <c r="BJ145" s="17" t="s">
        <v>26</v>
      </c>
      <c r="BK145" s="110">
        <f t="shared" ref="BK145:BK150" si="30">ROUND(V145*K145,2)</f>
        <v>0</v>
      </c>
      <c r="BL145" s="17" t="s">
        <v>181</v>
      </c>
      <c r="BM145" s="17" t="s">
        <v>392</v>
      </c>
    </row>
    <row r="146" spans="2:65" s="1" customFormat="1" ht="31.5" customHeight="1">
      <c r="B146" s="34"/>
      <c r="C146" s="179" t="s">
        <v>232</v>
      </c>
      <c r="D146" s="179" t="s">
        <v>183</v>
      </c>
      <c r="E146" s="180" t="s">
        <v>393</v>
      </c>
      <c r="F146" s="266" t="s">
        <v>394</v>
      </c>
      <c r="G146" s="266"/>
      <c r="H146" s="266"/>
      <c r="I146" s="266"/>
      <c r="J146" s="181" t="s">
        <v>230</v>
      </c>
      <c r="K146" s="182">
        <v>4</v>
      </c>
      <c r="L146" s="183">
        <v>0</v>
      </c>
      <c r="M146" s="267"/>
      <c r="N146" s="267"/>
      <c r="O146" s="268"/>
      <c r="P146" s="263">
        <f t="shared" si="18"/>
        <v>0</v>
      </c>
      <c r="Q146" s="263"/>
      <c r="R146" s="36"/>
      <c r="T146" s="176" t="s">
        <v>24</v>
      </c>
      <c r="U146" s="43" t="s">
        <v>52</v>
      </c>
      <c r="V146" s="123">
        <f t="shared" si="19"/>
        <v>0</v>
      </c>
      <c r="W146" s="123">
        <f t="shared" si="20"/>
        <v>0</v>
      </c>
      <c r="X146" s="123">
        <f t="shared" si="21"/>
        <v>0</v>
      </c>
      <c r="Y146" s="35"/>
      <c r="Z146" s="177">
        <f t="shared" si="22"/>
        <v>0</v>
      </c>
      <c r="AA146" s="177">
        <v>1E-4</v>
      </c>
      <c r="AB146" s="177">
        <f t="shared" si="23"/>
        <v>4.0000000000000002E-4</v>
      </c>
      <c r="AC146" s="177">
        <v>0</v>
      </c>
      <c r="AD146" s="178">
        <f t="shared" si="24"/>
        <v>0</v>
      </c>
      <c r="AR146" s="17" t="s">
        <v>186</v>
      </c>
      <c r="AT146" s="17" t="s">
        <v>183</v>
      </c>
      <c r="AU146" s="17" t="s">
        <v>125</v>
      </c>
      <c r="AY146" s="17" t="s">
        <v>176</v>
      </c>
      <c r="BE146" s="110">
        <f t="shared" si="25"/>
        <v>0</v>
      </c>
      <c r="BF146" s="110">
        <f t="shared" si="26"/>
        <v>0</v>
      </c>
      <c r="BG146" s="110">
        <f t="shared" si="27"/>
        <v>0</v>
      </c>
      <c r="BH146" s="110">
        <f t="shared" si="28"/>
        <v>0</v>
      </c>
      <c r="BI146" s="110">
        <f t="shared" si="29"/>
        <v>0</v>
      </c>
      <c r="BJ146" s="17" t="s">
        <v>26</v>
      </c>
      <c r="BK146" s="110">
        <f t="shared" si="30"/>
        <v>0</v>
      </c>
      <c r="BL146" s="17" t="s">
        <v>181</v>
      </c>
      <c r="BM146" s="17" t="s">
        <v>395</v>
      </c>
    </row>
    <row r="147" spans="2:65" s="1" customFormat="1" ht="31.5" customHeight="1">
      <c r="B147" s="34"/>
      <c r="C147" s="171" t="s">
        <v>237</v>
      </c>
      <c r="D147" s="171" t="s">
        <v>177</v>
      </c>
      <c r="E147" s="172" t="s">
        <v>228</v>
      </c>
      <c r="F147" s="262" t="s">
        <v>229</v>
      </c>
      <c r="G147" s="262"/>
      <c r="H147" s="262"/>
      <c r="I147" s="262"/>
      <c r="J147" s="173" t="s">
        <v>230</v>
      </c>
      <c r="K147" s="174">
        <v>2</v>
      </c>
      <c r="L147" s="175">
        <v>0</v>
      </c>
      <c r="M147" s="264">
        <v>0</v>
      </c>
      <c r="N147" s="265"/>
      <c r="O147" s="265"/>
      <c r="P147" s="263">
        <f t="shared" si="18"/>
        <v>0</v>
      </c>
      <c r="Q147" s="263"/>
      <c r="R147" s="36"/>
      <c r="T147" s="176" t="s">
        <v>24</v>
      </c>
      <c r="U147" s="43" t="s">
        <v>52</v>
      </c>
      <c r="V147" s="123">
        <f t="shared" si="19"/>
        <v>0</v>
      </c>
      <c r="W147" s="123">
        <f t="shared" si="20"/>
        <v>0</v>
      </c>
      <c r="X147" s="123">
        <f t="shared" si="21"/>
        <v>0</v>
      </c>
      <c r="Y147" s="35"/>
      <c r="Z147" s="177">
        <f t="shared" si="22"/>
        <v>0</v>
      </c>
      <c r="AA147" s="177">
        <v>0</v>
      </c>
      <c r="AB147" s="177">
        <f t="shared" si="23"/>
        <v>0</v>
      </c>
      <c r="AC147" s="177">
        <v>0</v>
      </c>
      <c r="AD147" s="178">
        <f t="shared" si="24"/>
        <v>0</v>
      </c>
      <c r="AR147" s="17" t="s">
        <v>181</v>
      </c>
      <c r="AT147" s="17" t="s">
        <v>177</v>
      </c>
      <c r="AU147" s="17" t="s">
        <v>125</v>
      </c>
      <c r="AY147" s="17" t="s">
        <v>176</v>
      </c>
      <c r="BE147" s="110">
        <f t="shared" si="25"/>
        <v>0</v>
      </c>
      <c r="BF147" s="110">
        <f t="shared" si="26"/>
        <v>0</v>
      </c>
      <c r="BG147" s="110">
        <f t="shared" si="27"/>
        <v>0</v>
      </c>
      <c r="BH147" s="110">
        <f t="shared" si="28"/>
        <v>0</v>
      </c>
      <c r="BI147" s="110">
        <f t="shared" si="29"/>
        <v>0</v>
      </c>
      <c r="BJ147" s="17" t="s">
        <v>26</v>
      </c>
      <c r="BK147" s="110">
        <f t="shared" si="30"/>
        <v>0</v>
      </c>
      <c r="BL147" s="17" t="s">
        <v>181</v>
      </c>
      <c r="BM147" s="17" t="s">
        <v>396</v>
      </c>
    </row>
    <row r="148" spans="2:65" s="1" customFormat="1" ht="22.5" customHeight="1">
      <c r="B148" s="34"/>
      <c r="C148" s="179" t="s">
        <v>12</v>
      </c>
      <c r="D148" s="179" t="s">
        <v>183</v>
      </c>
      <c r="E148" s="180" t="s">
        <v>233</v>
      </c>
      <c r="F148" s="266" t="s">
        <v>234</v>
      </c>
      <c r="G148" s="266"/>
      <c r="H148" s="266"/>
      <c r="I148" s="266"/>
      <c r="J148" s="181" t="s">
        <v>235</v>
      </c>
      <c r="K148" s="182">
        <v>2</v>
      </c>
      <c r="L148" s="183">
        <v>0</v>
      </c>
      <c r="M148" s="267"/>
      <c r="N148" s="267"/>
      <c r="O148" s="268"/>
      <c r="P148" s="263">
        <f t="shared" si="18"/>
        <v>0</v>
      </c>
      <c r="Q148" s="263"/>
      <c r="R148" s="36"/>
      <c r="T148" s="176" t="s">
        <v>24</v>
      </c>
      <c r="U148" s="43" t="s">
        <v>52</v>
      </c>
      <c r="V148" s="123">
        <f t="shared" si="19"/>
        <v>0</v>
      </c>
      <c r="W148" s="123">
        <f t="shared" si="20"/>
        <v>0</v>
      </c>
      <c r="X148" s="123">
        <f t="shared" si="21"/>
        <v>0</v>
      </c>
      <c r="Y148" s="35"/>
      <c r="Z148" s="177">
        <f t="shared" si="22"/>
        <v>0</v>
      </c>
      <c r="AA148" s="177">
        <v>0</v>
      </c>
      <c r="AB148" s="177">
        <f t="shared" si="23"/>
        <v>0</v>
      </c>
      <c r="AC148" s="177">
        <v>0</v>
      </c>
      <c r="AD148" s="178">
        <f t="shared" si="24"/>
        <v>0</v>
      </c>
      <c r="AR148" s="17" t="s">
        <v>186</v>
      </c>
      <c r="AT148" s="17" t="s">
        <v>183</v>
      </c>
      <c r="AU148" s="17" t="s">
        <v>125</v>
      </c>
      <c r="AY148" s="17" t="s">
        <v>176</v>
      </c>
      <c r="BE148" s="110">
        <f t="shared" si="25"/>
        <v>0</v>
      </c>
      <c r="BF148" s="110">
        <f t="shared" si="26"/>
        <v>0</v>
      </c>
      <c r="BG148" s="110">
        <f t="shared" si="27"/>
        <v>0</v>
      </c>
      <c r="BH148" s="110">
        <f t="shared" si="28"/>
        <v>0</v>
      </c>
      <c r="BI148" s="110">
        <f t="shared" si="29"/>
        <v>0</v>
      </c>
      <c r="BJ148" s="17" t="s">
        <v>26</v>
      </c>
      <c r="BK148" s="110">
        <f t="shared" si="30"/>
        <v>0</v>
      </c>
      <c r="BL148" s="17" t="s">
        <v>181</v>
      </c>
      <c r="BM148" s="17" t="s">
        <v>397</v>
      </c>
    </row>
    <row r="149" spans="2:65" s="1" customFormat="1" ht="22.5" customHeight="1">
      <c r="B149" s="34"/>
      <c r="C149" s="171" t="s">
        <v>181</v>
      </c>
      <c r="D149" s="171" t="s">
        <v>177</v>
      </c>
      <c r="E149" s="172" t="s">
        <v>398</v>
      </c>
      <c r="F149" s="262" t="s">
        <v>506</v>
      </c>
      <c r="G149" s="262"/>
      <c r="H149" s="262"/>
      <c r="I149" s="262"/>
      <c r="J149" s="173" t="s">
        <v>230</v>
      </c>
      <c r="K149" s="174">
        <v>2</v>
      </c>
      <c r="L149" s="175">
        <v>0</v>
      </c>
      <c r="M149" s="264">
        <v>0</v>
      </c>
      <c r="N149" s="265"/>
      <c r="O149" s="265"/>
      <c r="P149" s="263">
        <f t="shared" si="18"/>
        <v>0</v>
      </c>
      <c r="Q149" s="263"/>
      <c r="R149" s="36"/>
      <c r="T149" s="176" t="s">
        <v>24</v>
      </c>
      <c r="U149" s="43" t="s">
        <v>52</v>
      </c>
      <c r="V149" s="123">
        <f t="shared" si="19"/>
        <v>0</v>
      </c>
      <c r="W149" s="123">
        <f t="shared" si="20"/>
        <v>0</v>
      </c>
      <c r="X149" s="123">
        <f t="shared" si="21"/>
        <v>0</v>
      </c>
      <c r="Y149" s="35"/>
      <c r="Z149" s="177">
        <f t="shared" si="22"/>
        <v>0</v>
      </c>
      <c r="AA149" s="177">
        <v>0</v>
      </c>
      <c r="AB149" s="177">
        <f t="shared" si="23"/>
        <v>0</v>
      </c>
      <c r="AC149" s="177">
        <v>0</v>
      </c>
      <c r="AD149" s="178">
        <f t="shared" si="24"/>
        <v>0</v>
      </c>
      <c r="AR149" s="17" t="s">
        <v>181</v>
      </c>
      <c r="AT149" s="17" t="s">
        <v>177</v>
      </c>
      <c r="AU149" s="17" t="s">
        <v>125</v>
      </c>
      <c r="AY149" s="17" t="s">
        <v>176</v>
      </c>
      <c r="BE149" s="110">
        <f t="shared" si="25"/>
        <v>0</v>
      </c>
      <c r="BF149" s="110">
        <f t="shared" si="26"/>
        <v>0</v>
      </c>
      <c r="BG149" s="110">
        <f t="shared" si="27"/>
        <v>0</v>
      </c>
      <c r="BH149" s="110">
        <f t="shared" si="28"/>
        <v>0</v>
      </c>
      <c r="BI149" s="110">
        <f t="shared" si="29"/>
        <v>0</v>
      </c>
      <c r="BJ149" s="17" t="s">
        <v>26</v>
      </c>
      <c r="BK149" s="110">
        <f t="shared" si="30"/>
        <v>0</v>
      </c>
      <c r="BL149" s="17" t="s">
        <v>181</v>
      </c>
      <c r="BM149" s="17" t="s">
        <v>400</v>
      </c>
    </row>
    <row r="150" spans="2:65" s="1" customFormat="1" ht="22.5" customHeight="1">
      <c r="B150" s="34"/>
      <c r="C150" s="179" t="s">
        <v>249</v>
      </c>
      <c r="D150" s="179" t="s">
        <v>183</v>
      </c>
      <c r="E150" s="180" t="s">
        <v>401</v>
      </c>
      <c r="F150" s="266" t="s">
        <v>402</v>
      </c>
      <c r="G150" s="266"/>
      <c r="H150" s="266"/>
      <c r="I150" s="266"/>
      <c r="J150" s="181" t="s">
        <v>230</v>
      </c>
      <c r="K150" s="182">
        <v>2</v>
      </c>
      <c r="L150" s="183">
        <v>0</v>
      </c>
      <c r="M150" s="267"/>
      <c r="N150" s="267"/>
      <c r="O150" s="268"/>
      <c r="P150" s="263">
        <f t="shared" si="18"/>
        <v>0</v>
      </c>
      <c r="Q150" s="263"/>
      <c r="R150" s="36"/>
      <c r="T150" s="176" t="s">
        <v>24</v>
      </c>
      <c r="U150" s="43" t="s">
        <v>52</v>
      </c>
      <c r="V150" s="123">
        <f t="shared" si="19"/>
        <v>0</v>
      </c>
      <c r="W150" s="123">
        <f t="shared" si="20"/>
        <v>0</v>
      </c>
      <c r="X150" s="123">
        <f t="shared" si="21"/>
        <v>0</v>
      </c>
      <c r="Y150" s="35"/>
      <c r="Z150" s="177">
        <f t="shared" si="22"/>
        <v>0</v>
      </c>
      <c r="AA150" s="177">
        <v>1.3999999999999999E-4</v>
      </c>
      <c r="AB150" s="177">
        <f t="shared" si="23"/>
        <v>2.7999999999999998E-4</v>
      </c>
      <c r="AC150" s="177">
        <v>0</v>
      </c>
      <c r="AD150" s="178">
        <f t="shared" si="24"/>
        <v>0</v>
      </c>
      <c r="AR150" s="17" t="s">
        <v>186</v>
      </c>
      <c r="AT150" s="17" t="s">
        <v>183</v>
      </c>
      <c r="AU150" s="17" t="s">
        <v>125</v>
      </c>
      <c r="AY150" s="17" t="s">
        <v>176</v>
      </c>
      <c r="BE150" s="110">
        <f t="shared" si="25"/>
        <v>0</v>
      </c>
      <c r="BF150" s="110">
        <f t="shared" si="26"/>
        <v>0</v>
      </c>
      <c r="BG150" s="110">
        <f t="shared" si="27"/>
        <v>0</v>
      </c>
      <c r="BH150" s="110">
        <f t="shared" si="28"/>
        <v>0</v>
      </c>
      <c r="BI150" s="110">
        <f t="shared" si="29"/>
        <v>0</v>
      </c>
      <c r="BJ150" s="17" t="s">
        <v>26</v>
      </c>
      <c r="BK150" s="110">
        <f t="shared" si="30"/>
        <v>0</v>
      </c>
      <c r="BL150" s="17" t="s">
        <v>181</v>
      </c>
      <c r="BM150" s="17" t="s">
        <v>403</v>
      </c>
    </row>
    <row r="151" spans="2:65" s="1" customFormat="1" ht="66" customHeight="1">
      <c r="B151" s="34"/>
      <c r="C151" s="35"/>
      <c r="D151" s="35"/>
      <c r="E151" s="35"/>
      <c r="F151" s="269" t="s">
        <v>404</v>
      </c>
      <c r="G151" s="270"/>
      <c r="H151" s="270"/>
      <c r="I151" s="270"/>
      <c r="J151" s="35"/>
      <c r="K151" s="35"/>
      <c r="L151" s="35"/>
      <c r="M151" s="35"/>
      <c r="N151" s="35"/>
      <c r="O151" s="35"/>
      <c r="P151" s="35"/>
      <c r="Q151" s="35"/>
      <c r="R151" s="36"/>
      <c r="T151" s="144"/>
      <c r="U151" s="35"/>
      <c r="V151" s="35"/>
      <c r="W151" s="35"/>
      <c r="X151" s="35"/>
      <c r="Y151" s="35"/>
      <c r="Z151" s="35"/>
      <c r="AA151" s="35"/>
      <c r="AB151" s="35"/>
      <c r="AC151" s="35"/>
      <c r="AD151" s="77"/>
      <c r="AT151" s="17" t="s">
        <v>189</v>
      </c>
      <c r="AU151" s="17" t="s">
        <v>125</v>
      </c>
    </row>
    <row r="152" spans="2:65" s="1" customFormat="1" ht="31.5" customHeight="1">
      <c r="B152" s="34"/>
      <c r="C152" s="179" t="s">
        <v>254</v>
      </c>
      <c r="D152" s="179" t="s">
        <v>183</v>
      </c>
      <c r="E152" s="180" t="s">
        <v>405</v>
      </c>
      <c r="F152" s="266" t="s">
        <v>406</v>
      </c>
      <c r="G152" s="266"/>
      <c r="H152" s="266"/>
      <c r="I152" s="266"/>
      <c r="J152" s="181" t="s">
        <v>230</v>
      </c>
      <c r="K152" s="182">
        <v>2</v>
      </c>
      <c r="L152" s="183">
        <v>0</v>
      </c>
      <c r="M152" s="267"/>
      <c r="N152" s="267"/>
      <c r="O152" s="268"/>
      <c r="P152" s="263">
        <f>ROUND(V152*K152,2)</f>
        <v>0</v>
      </c>
      <c r="Q152" s="263"/>
      <c r="R152" s="36"/>
      <c r="T152" s="176" t="s">
        <v>24</v>
      </c>
      <c r="U152" s="43" t="s">
        <v>52</v>
      </c>
      <c r="V152" s="123">
        <f>L152+M152</f>
        <v>0</v>
      </c>
      <c r="W152" s="123">
        <f>ROUND(L152*K152,2)</f>
        <v>0</v>
      </c>
      <c r="X152" s="123">
        <f>ROUND(M152*K152,2)</f>
        <v>0</v>
      </c>
      <c r="Y152" s="35"/>
      <c r="Z152" s="177">
        <f>Y152*K152</f>
        <v>0</v>
      </c>
      <c r="AA152" s="177">
        <v>1.3999999999999999E-4</v>
      </c>
      <c r="AB152" s="177">
        <f>AA152*K152</f>
        <v>2.7999999999999998E-4</v>
      </c>
      <c r="AC152" s="177">
        <v>0</v>
      </c>
      <c r="AD152" s="178">
        <f>AC152*K152</f>
        <v>0</v>
      </c>
      <c r="AR152" s="17" t="s">
        <v>186</v>
      </c>
      <c r="AT152" s="17" t="s">
        <v>183</v>
      </c>
      <c r="AU152" s="17" t="s">
        <v>125</v>
      </c>
      <c r="AY152" s="17" t="s">
        <v>176</v>
      </c>
      <c r="BE152" s="110">
        <f>IF(U152="základní",P152,0)</f>
        <v>0</v>
      </c>
      <c r="BF152" s="110">
        <f>IF(U152="snížená",P152,0)</f>
        <v>0</v>
      </c>
      <c r="BG152" s="110">
        <f>IF(U152="zákl. přenesená",P152,0)</f>
        <v>0</v>
      </c>
      <c r="BH152" s="110">
        <f>IF(U152="sníž. přenesená",P152,0)</f>
        <v>0</v>
      </c>
      <c r="BI152" s="110">
        <f>IF(U152="nulová",P152,0)</f>
        <v>0</v>
      </c>
      <c r="BJ152" s="17" t="s">
        <v>26</v>
      </c>
      <c r="BK152" s="110">
        <f>ROUND(V152*K152,2)</f>
        <v>0</v>
      </c>
      <c r="BL152" s="17" t="s">
        <v>181</v>
      </c>
      <c r="BM152" s="17" t="s">
        <v>407</v>
      </c>
    </row>
    <row r="153" spans="2:65" s="1" customFormat="1" ht="30" customHeight="1">
      <c r="B153" s="34"/>
      <c r="C153" s="35"/>
      <c r="D153" s="35"/>
      <c r="E153" s="35"/>
      <c r="F153" s="269" t="s">
        <v>408</v>
      </c>
      <c r="G153" s="270"/>
      <c r="H153" s="270"/>
      <c r="I153" s="270"/>
      <c r="J153" s="35"/>
      <c r="K153" s="35"/>
      <c r="L153" s="35"/>
      <c r="M153" s="35"/>
      <c r="N153" s="35"/>
      <c r="O153" s="35"/>
      <c r="P153" s="35"/>
      <c r="Q153" s="35"/>
      <c r="R153" s="36"/>
      <c r="T153" s="144"/>
      <c r="U153" s="35"/>
      <c r="V153" s="35"/>
      <c r="W153" s="35"/>
      <c r="X153" s="35"/>
      <c r="Y153" s="35"/>
      <c r="Z153" s="35"/>
      <c r="AA153" s="35"/>
      <c r="AB153" s="35"/>
      <c r="AC153" s="35"/>
      <c r="AD153" s="77"/>
      <c r="AT153" s="17" t="s">
        <v>189</v>
      </c>
      <c r="AU153" s="17" t="s">
        <v>125</v>
      </c>
    </row>
    <row r="154" spans="2:65" s="9" customFormat="1" ht="37.35" customHeight="1">
      <c r="B154" s="159"/>
      <c r="C154" s="160"/>
      <c r="D154" s="161" t="s">
        <v>142</v>
      </c>
      <c r="E154" s="161"/>
      <c r="F154" s="161"/>
      <c r="G154" s="161"/>
      <c r="H154" s="161"/>
      <c r="I154" s="161"/>
      <c r="J154" s="161"/>
      <c r="K154" s="161"/>
      <c r="L154" s="161"/>
      <c r="M154" s="258">
        <f>BK154</f>
        <v>0</v>
      </c>
      <c r="N154" s="255"/>
      <c r="O154" s="255"/>
      <c r="P154" s="255"/>
      <c r="Q154" s="255"/>
      <c r="R154" s="162"/>
      <c r="T154" s="163"/>
      <c r="U154" s="160"/>
      <c r="V154" s="160"/>
      <c r="W154" s="164">
        <f>W155</f>
        <v>0</v>
      </c>
      <c r="X154" s="164">
        <f>X155</f>
        <v>0</v>
      </c>
      <c r="Y154" s="160"/>
      <c r="Z154" s="165">
        <f>Z155</f>
        <v>0</v>
      </c>
      <c r="AA154" s="160"/>
      <c r="AB154" s="165">
        <f>AB155</f>
        <v>0</v>
      </c>
      <c r="AC154" s="160"/>
      <c r="AD154" s="166">
        <f>AD155</f>
        <v>0</v>
      </c>
      <c r="AR154" s="167" t="s">
        <v>190</v>
      </c>
      <c r="AT154" s="168" t="s">
        <v>88</v>
      </c>
      <c r="AU154" s="168" t="s">
        <v>89</v>
      </c>
      <c r="AY154" s="167" t="s">
        <v>176</v>
      </c>
      <c r="BK154" s="169">
        <f>BK155</f>
        <v>0</v>
      </c>
    </row>
    <row r="155" spans="2:65" s="9" customFormat="1" ht="19.899999999999999" customHeight="1">
      <c r="B155" s="159"/>
      <c r="C155" s="160"/>
      <c r="D155" s="170" t="s">
        <v>143</v>
      </c>
      <c r="E155" s="170"/>
      <c r="F155" s="170"/>
      <c r="G155" s="170"/>
      <c r="H155" s="170"/>
      <c r="I155" s="170"/>
      <c r="J155" s="170"/>
      <c r="K155" s="170"/>
      <c r="L155" s="170"/>
      <c r="M155" s="276">
        <f>BK155</f>
        <v>0</v>
      </c>
      <c r="N155" s="277"/>
      <c r="O155" s="277"/>
      <c r="P155" s="277"/>
      <c r="Q155" s="277"/>
      <c r="R155" s="162"/>
      <c r="T155" s="163"/>
      <c r="U155" s="160"/>
      <c r="V155" s="160"/>
      <c r="W155" s="164">
        <f>SUM(W156:W216)</f>
        <v>0</v>
      </c>
      <c r="X155" s="164">
        <f>SUM(X156:X216)</f>
        <v>0</v>
      </c>
      <c r="Y155" s="160"/>
      <c r="Z155" s="165">
        <f>SUM(Z156:Z216)</f>
        <v>0</v>
      </c>
      <c r="AA155" s="160"/>
      <c r="AB155" s="165">
        <f>SUM(AB156:AB216)</f>
        <v>0</v>
      </c>
      <c r="AC155" s="160"/>
      <c r="AD155" s="166">
        <f>SUM(AD156:AD216)</f>
        <v>0</v>
      </c>
      <c r="AR155" s="167" t="s">
        <v>190</v>
      </c>
      <c r="AT155" s="168" t="s">
        <v>88</v>
      </c>
      <c r="AU155" s="168" t="s">
        <v>26</v>
      </c>
      <c r="AY155" s="167" t="s">
        <v>176</v>
      </c>
      <c r="BK155" s="169">
        <f>SUM(BK156:BK216)</f>
        <v>0</v>
      </c>
    </row>
    <row r="156" spans="2:65" s="1" customFormat="1" ht="31.5" customHeight="1">
      <c r="B156" s="34"/>
      <c r="C156" s="171" t="s">
        <v>259</v>
      </c>
      <c r="D156" s="171" t="s">
        <v>177</v>
      </c>
      <c r="E156" s="172" t="s">
        <v>238</v>
      </c>
      <c r="F156" s="262" t="s">
        <v>239</v>
      </c>
      <c r="G156" s="262"/>
      <c r="H156" s="262"/>
      <c r="I156" s="262"/>
      <c r="J156" s="173" t="s">
        <v>180</v>
      </c>
      <c r="K156" s="174">
        <v>795</v>
      </c>
      <c r="L156" s="175">
        <v>0</v>
      </c>
      <c r="M156" s="264">
        <v>0</v>
      </c>
      <c r="N156" s="265"/>
      <c r="O156" s="265"/>
      <c r="P156" s="263">
        <f>ROUND(V156*K156,2)</f>
        <v>0</v>
      </c>
      <c r="Q156" s="263"/>
      <c r="R156" s="36"/>
      <c r="T156" s="176" t="s">
        <v>24</v>
      </c>
      <c r="U156" s="43" t="s">
        <v>52</v>
      </c>
      <c r="V156" s="123">
        <f>L156+M156</f>
        <v>0</v>
      </c>
      <c r="W156" s="123">
        <f>ROUND(L156*K156,2)</f>
        <v>0</v>
      </c>
      <c r="X156" s="123">
        <f>ROUND(M156*K156,2)</f>
        <v>0</v>
      </c>
      <c r="Y156" s="35"/>
      <c r="Z156" s="177">
        <f>Y156*K156</f>
        <v>0</v>
      </c>
      <c r="AA156" s="177">
        <v>0</v>
      </c>
      <c r="AB156" s="177">
        <f>AA156*K156</f>
        <v>0</v>
      </c>
      <c r="AC156" s="177">
        <v>0</v>
      </c>
      <c r="AD156" s="178">
        <f>AC156*K156</f>
        <v>0</v>
      </c>
      <c r="AR156" s="17" t="s">
        <v>240</v>
      </c>
      <c r="AT156" s="17" t="s">
        <v>177</v>
      </c>
      <c r="AU156" s="17" t="s">
        <v>125</v>
      </c>
      <c r="AY156" s="17" t="s">
        <v>176</v>
      </c>
      <c r="BE156" s="110">
        <f>IF(U156="základní",P156,0)</f>
        <v>0</v>
      </c>
      <c r="BF156" s="110">
        <f>IF(U156="snížená",P156,0)</f>
        <v>0</v>
      </c>
      <c r="BG156" s="110">
        <f>IF(U156="zákl. přenesená",P156,0)</f>
        <v>0</v>
      </c>
      <c r="BH156" s="110">
        <f>IF(U156="sníž. přenesená",P156,0)</f>
        <v>0</v>
      </c>
      <c r="BI156" s="110">
        <f>IF(U156="nulová",P156,0)</f>
        <v>0</v>
      </c>
      <c r="BJ156" s="17" t="s">
        <v>26</v>
      </c>
      <c r="BK156" s="110">
        <f>ROUND(V156*K156,2)</f>
        <v>0</v>
      </c>
      <c r="BL156" s="17" t="s">
        <v>240</v>
      </c>
      <c r="BM156" s="17" t="s">
        <v>507</v>
      </c>
    </row>
    <row r="157" spans="2:65" s="1" customFormat="1" ht="22.5" customHeight="1">
      <c r="B157" s="34"/>
      <c r="C157" s="179" t="s">
        <v>264</v>
      </c>
      <c r="D157" s="179" t="s">
        <v>183</v>
      </c>
      <c r="E157" s="180" t="s">
        <v>242</v>
      </c>
      <c r="F157" s="266" t="s">
        <v>243</v>
      </c>
      <c r="G157" s="266"/>
      <c r="H157" s="266"/>
      <c r="I157" s="266"/>
      <c r="J157" s="181" t="s">
        <v>180</v>
      </c>
      <c r="K157" s="182">
        <v>350</v>
      </c>
      <c r="L157" s="183">
        <v>0</v>
      </c>
      <c r="M157" s="267"/>
      <c r="N157" s="267"/>
      <c r="O157" s="268"/>
      <c r="P157" s="263">
        <f>ROUND(V157*K157,2)</f>
        <v>0</v>
      </c>
      <c r="Q157" s="263"/>
      <c r="R157" s="36"/>
      <c r="T157" s="176" t="s">
        <v>24</v>
      </c>
      <c r="U157" s="43" t="s">
        <v>52</v>
      </c>
      <c r="V157" s="123">
        <f>L157+M157</f>
        <v>0</v>
      </c>
      <c r="W157" s="123">
        <f>ROUND(L157*K157,2)</f>
        <v>0</v>
      </c>
      <c r="X157" s="123">
        <f>ROUND(M157*K157,2)</f>
        <v>0</v>
      </c>
      <c r="Y157" s="35"/>
      <c r="Z157" s="177">
        <f>Y157*K157</f>
        <v>0</v>
      </c>
      <c r="AA157" s="177">
        <v>0</v>
      </c>
      <c r="AB157" s="177">
        <f>AA157*K157</f>
        <v>0</v>
      </c>
      <c r="AC157" s="177">
        <v>0</v>
      </c>
      <c r="AD157" s="178">
        <f>AC157*K157</f>
        <v>0</v>
      </c>
      <c r="AR157" s="17" t="s">
        <v>244</v>
      </c>
      <c r="AT157" s="17" t="s">
        <v>183</v>
      </c>
      <c r="AU157" s="17" t="s">
        <v>125</v>
      </c>
      <c r="AY157" s="17" t="s">
        <v>176</v>
      </c>
      <c r="BE157" s="110">
        <f>IF(U157="základní",P157,0)</f>
        <v>0</v>
      </c>
      <c r="BF157" s="110">
        <f>IF(U157="snížená",P157,0)</f>
        <v>0</v>
      </c>
      <c r="BG157" s="110">
        <f>IF(U157="zákl. přenesená",P157,0)</f>
        <v>0</v>
      </c>
      <c r="BH157" s="110">
        <f>IF(U157="sníž. přenesená",P157,0)</f>
        <v>0</v>
      </c>
      <c r="BI157" s="110">
        <f>IF(U157="nulová",P157,0)</f>
        <v>0</v>
      </c>
      <c r="BJ157" s="17" t="s">
        <v>26</v>
      </c>
      <c r="BK157" s="110">
        <f>ROUND(V157*K157,2)</f>
        <v>0</v>
      </c>
      <c r="BL157" s="17" t="s">
        <v>240</v>
      </c>
      <c r="BM157" s="17" t="s">
        <v>508</v>
      </c>
    </row>
    <row r="158" spans="2:65" s="1" customFormat="1" ht="22.5" customHeight="1">
      <c r="B158" s="34"/>
      <c r="C158" s="179" t="s">
        <v>11</v>
      </c>
      <c r="D158" s="179" t="s">
        <v>183</v>
      </c>
      <c r="E158" s="180" t="s">
        <v>246</v>
      </c>
      <c r="F158" s="266" t="s">
        <v>247</v>
      </c>
      <c r="G158" s="266"/>
      <c r="H158" s="266"/>
      <c r="I158" s="266"/>
      <c r="J158" s="181" t="s">
        <v>180</v>
      </c>
      <c r="K158" s="182">
        <v>445</v>
      </c>
      <c r="L158" s="183">
        <v>0</v>
      </c>
      <c r="M158" s="267"/>
      <c r="N158" s="267"/>
      <c r="O158" s="268"/>
      <c r="P158" s="263">
        <f>ROUND(V158*K158,2)</f>
        <v>0</v>
      </c>
      <c r="Q158" s="263"/>
      <c r="R158" s="36"/>
      <c r="T158" s="176" t="s">
        <v>24</v>
      </c>
      <c r="U158" s="43" t="s">
        <v>52</v>
      </c>
      <c r="V158" s="123">
        <f>L158+M158</f>
        <v>0</v>
      </c>
      <c r="W158" s="123">
        <f>ROUND(L158*K158,2)</f>
        <v>0</v>
      </c>
      <c r="X158" s="123">
        <f>ROUND(M158*K158,2)</f>
        <v>0</v>
      </c>
      <c r="Y158" s="35"/>
      <c r="Z158" s="177">
        <f>Y158*K158</f>
        <v>0</v>
      </c>
      <c r="AA158" s="177">
        <v>0</v>
      </c>
      <c r="AB158" s="177">
        <f>AA158*K158</f>
        <v>0</v>
      </c>
      <c r="AC158" s="177">
        <v>0</v>
      </c>
      <c r="AD158" s="178">
        <f>AC158*K158</f>
        <v>0</v>
      </c>
      <c r="AR158" s="17" t="s">
        <v>244</v>
      </c>
      <c r="AT158" s="17" t="s">
        <v>183</v>
      </c>
      <c r="AU158" s="17" t="s">
        <v>125</v>
      </c>
      <c r="AY158" s="17" t="s">
        <v>176</v>
      </c>
      <c r="BE158" s="110">
        <f>IF(U158="základní",P158,0)</f>
        <v>0</v>
      </c>
      <c r="BF158" s="110">
        <f>IF(U158="snížená",P158,0)</f>
        <v>0</v>
      </c>
      <c r="BG158" s="110">
        <f>IF(U158="zákl. přenesená",P158,0)</f>
        <v>0</v>
      </c>
      <c r="BH158" s="110">
        <f>IF(U158="sníž. přenesená",P158,0)</f>
        <v>0</v>
      </c>
      <c r="BI158" s="110">
        <f>IF(U158="nulová",P158,0)</f>
        <v>0</v>
      </c>
      <c r="BJ158" s="17" t="s">
        <v>26</v>
      </c>
      <c r="BK158" s="110">
        <f>ROUND(V158*K158,2)</f>
        <v>0</v>
      </c>
      <c r="BL158" s="17" t="s">
        <v>240</v>
      </c>
      <c r="BM158" s="17" t="s">
        <v>509</v>
      </c>
    </row>
    <row r="159" spans="2:65" s="1" customFormat="1" ht="22.5" customHeight="1">
      <c r="B159" s="34"/>
      <c r="C159" s="171" t="s">
        <v>272</v>
      </c>
      <c r="D159" s="171" t="s">
        <v>177</v>
      </c>
      <c r="E159" s="172" t="s">
        <v>413</v>
      </c>
      <c r="F159" s="262" t="s">
        <v>414</v>
      </c>
      <c r="G159" s="262"/>
      <c r="H159" s="262"/>
      <c r="I159" s="262"/>
      <c r="J159" s="173" t="s">
        <v>230</v>
      </c>
      <c r="K159" s="174">
        <v>3</v>
      </c>
      <c r="L159" s="175">
        <v>0</v>
      </c>
      <c r="M159" s="264">
        <v>0</v>
      </c>
      <c r="N159" s="265"/>
      <c r="O159" s="265"/>
      <c r="P159" s="263">
        <f>ROUND(V159*K159,2)</f>
        <v>0</v>
      </c>
      <c r="Q159" s="263"/>
      <c r="R159" s="36"/>
      <c r="T159" s="176" t="s">
        <v>24</v>
      </c>
      <c r="U159" s="43" t="s">
        <v>52</v>
      </c>
      <c r="V159" s="123">
        <f>L159+M159</f>
        <v>0</v>
      </c>
      <c r="W159" s="123">
        <f>ROUND(L159*K159,2)</f>
        <v>0</v>
      </c>
      <c r="X159" s="123">
        <f>ROUND(M159*K159,2)</f>
        <v>0</v>
      </c>
      <c r="Y159" s="35"/>
      <c r="Z159" s="177">
        <f>Y159*K159</f>
        <v>0</v>
      </c>
      <c r="AA159" s="177">
        <v>0</v>
      </c>
      <c r="AB159" s="177">
        <f>AA159*K159</f>
        <v>0</v>
      </c>
      <c r="AC159" s="177">
        <v>0</v>
      </c>
      <c r="AD159" s="178">
        <f>AC159*K159</f>
        <v>0</v>
      </c>
      <c r="AR159" s="17" t="s">
        <v>240</v>
      </c>
      <c r="AT159" s="17" t="s">
        <v>177</v>
      </c>
      <c r="AU159" s="17" t="s">
        <v>125</v>
      </c>
      <c r="AY159" s="17" t="s">
        <v>176</v>
      </c>
      <c r="BE159" s="110">
        <f>IF(U159="základní",P159,0)</f>
        <v>0</v>
      </c>
      <c r="BF159" s="110">
        <f>IF(U159="snížená",P159,0)</f>
        <v>0</v>
      </c>
      <c r="BG159" s="110">
        <f>IF(U159="zákl. přenesená",P159,0)</f>
        <v>0</v>
      </c>
      <c r="BH159" s="110">
        <f>IF(U159="sníž. přenesená",P159,0)</f>
        <v>0</v>
      </c>
      <c r="BI159" s="110">
        <f>IF(U159="nulová",P159,0)</f>
        <v>0</v>
      </c>
      <c r="BJ159" s="17" t="s">
        <v>26</v>
      </c>
      <c r="BK159" s="110">
        <f>ROUND(V159*K159,2)</f>
        <v>0</v>
      </c>
      <c r="BL159" s="17" t="s">
        <v>240</v>
      </c>
      <c r="BM159" s="17" t="s">
        <v>510</v>
      </c>
    </row>
    <row r="160" spans="2:65" s="1" customFormat="1" ht="22.5" customHeight="1">
      <c r="B160" s="34"/>
      <c r="C160" s="179" t="s">
        <v>277</v>
      </c>
      <c r="D160" s="179" t="s">
        <v>183</v>
      </c>
      <c r="E160" s="180" t="s">
        <v>416</v>
      </c>
      <c r="F160" s="266" t="s">
        <v>417</v>
      </c>
      <c r="G160" s="266"/>
      <c r="H160" s="266"/>
      <c r="I160" s="266"/>
      <c r="J160" s="181" t="s">
        <v>235</v>
      </c>
      <c r="K160" s="182">
        <v>1</v>
      </c>
      <c r="L160" s="183">
        <v>0</v>
      </c>
      <c r="M160" s="267"/>
      <c r="N160" s="267"/>
      <c r="O160" s="268"/>
      <c r="P160" s="263">
        <f>ROUND(V160*K160,2)</f>
        <v>0</v>
      </c>
      <c r="Q160" s="263"/>
      <c r="R160" s="36"/>
      <c r="T160" s="176" t="s">
        <v>24</v>
      </c>
      <c r="U160" s="43" t="s">
        <v>52</v>
      </c>
      <c r="V160" s="123">
        <f>L160+M160</f>
        <v>0</v>
      </c>
      <c r="W160" s="123">
        <f>ROUND(L160*K160,2)</f>
        <v>0</v>
      </c>
      <c r="X160" s="123">
        <f>ROUND(M160*K160,2)</f>
        <v>0</v>
      </c>
      <c r="Y160" s="35"/>
      <c r="Z160" s="177">
        <f>Y160*K160</f>
        <v>0</v>
      </c>
      <c r="AA160" s="177">
        <v>0</v>
      </c>
      <c r="AB160" s="177">
        <f>AA160*K160</f>
        <v>0</v>
      </c>
      <c r="AC160" s="177">
        <v>0</v>
      </c>
      <c r="AD160" s="178">
        <f>AC160*K160</f>
        <v>0</v>
      </c>
      <c r="AR160" s="17" t="s">
        <v>244</v>
      </c>
      <c r="AT160" s="17" t="s">
        <v>183</v>
      </c>
      <c r="AU160" s="17" t="s">
        <v>125</v>
      </c>
      <c r="AY160" s="17" t="s">
        <v>176</v>
      </c>
      <c r="BE160" s="110">
        <f>IF(U160="základní",P160,0)</f>
        <v>0</v>
      </c>
      <c r="BF160" s="110">
        <f>IF(U160="snížená",P160,0)</f>
        <v>0</v>
      </c>
      <c r="BG160" s="110">
        <f>IF(U160="zákl. přenesená",P160,0)</f>
        <v>0</v>
      </c>
      <c r="BH160" s="110">
        <f>IF(U160="sníž. přenesená",P160,0)</f>
        <v>0</v>
      </c>
      <c r="BI160" s="110">
        <f>IF(U160="nulová",P160,0)</f>
        <v>0</v>
      </c>
      <c r="BJ160" s="17" t="s">
        <v>26</v>
      </c>
      <c r="BK160" s="110">
        <f>ROUND(V160*K160,2)</f>
        <v>0</v>
      </c>
      <c r="BL160" s="17" t="s">
        <v>240</v>
      </c>
      <c r="BM160" s="17" t="s">
        <v>511</v>
      </c>
    </row>
    <row r="161" spans="2:65" s="1" customFormat="1" ht="102" customHeight="1">
      <c r="B161" s="34"/>
      <c r="C161" s="35"/>
      <c r="D161" s="35"/>
      <c r="E161" s="35"/>
      <c r="F161" s="269" t="s">
        <v>419</v>
      </c>
      <c r="G161" s="270"/>
      <c r="H161" s="270"/>
      <c r="I161" s="270"/>
      <c r="J161" s="35"/>
      <c r="K161" s="35"/>
      <c r="L161" s="35"/>
      <c r="M161" s="35"/>
      <c r="N161" s="35"/>
      <c r="O161" s="35"/>
      <c r="P161" s="35"/>
      <c r="Q161" s="35"/>
      <c r="R161" s="36"/>
      <c r="T161" s="144"/>
      <c r="U161" s="35"/>
      <c r="V161" s="35"/>
      <c r="W161" s="35"/>
      <c r="X161" s="35"/>
      <c r="Y161" s="35"/>
      <c r="Z161" s="35"/>
      <c r="AA161" s="35"/>
      <c r="AB161" s="35"/>
      <c r="AC161" s="35"/>
      <c r="AD161" s="77"/>
      <c r="AT161" s="17" t="s">
        <v>189</v>
      </c>
      <c r="AU161" s="17" t="s">
        <v>125</v>
      </c>
    </row>
    <row r="162" spans="2:65" s="1" customFormat="1" ht="22.5" customHeight="1">
      <c r="B162" s="34"/>
      <c r="C162" s="179" t="s">
        <v>282</v>
      </c>
      <c r="D162" s="179" t="s">
        <v>183</v>
      </c>
      <c r="E162" s="180" t="s">
        <v>420</v>
      </c>
      <c r="F162" s="266" t="s">
        <v>421</v>
      </c>
      <c r="G162" s="266"/>
      <c r="H162" s="266"/>
      <c r="I162" s="266"/>
      <c r="J162" s="181" t="s">
        <v>235</v>
      </c>
      <c r="K162" s="182">
        <v>2</v>
      </c>
      <c r="L162" s="183">
        <v>0</v>
      </c>
      <c r="M162" s="267"/>
      <c r="N162" s="267"/>
      <c r="O162" s="268"/>
      <c r="P162" s="263">
        <f>ROUND(V162*K162,2)</f>
        <v>0</v>
      </c>
      <c r="Q162" s="263"/>
      <c r="R162" s="36"/>
      <c r="T162" s="176" t="s">
        <v>24</v>
      </c>
      <c r="U162" s="43" t="s">
        <v>52</v>
      </c>
      <c r="V162" s="123">
        <f>L162+M162</f>
        <v>0</v>
      </c>
      <c r="W162" s="123">
        <f>ROUND(L162*K162,2)</f>
        <v>0</v>
      </c>
      <c r="X162" s="123">
        <f>ROUND(M162*K162,2)</f>
        <v>0</v>
      </c>
      <c r="Y162" s="35"/>
      <c r="Z162" s="177">
        <f>Y162*K162</f>
        <v>0</v>
      </c>
      <c r="AA162" s="177">
        <v>0</v>
      </c>
      <c r="AB162" s="177">
        <f>AA162*K162</f>
        <v>0</v>
      </c>
      <c r="AC162" s="177">
        <v>0</v>
      </c>
      <c r="AD162" s="178">
        <f>AC162*K162</f>
        <v>0</v>
      </c>
      <c r="AR162" s="17" t="s">
        <v>244</v>
      </c>
      <c r="AT162" s="17" t="s">
        <v>183</v>
      </c>
      <c r="AU162" s="17" t="s">
        <v>125</v>
      </c>
      <c r="AY162" s="17" t="s">
        <v>176</v>
      </c>
      <c r="BE162" s="110">
        <f>IF(U162="základní",P162,0)</f>
        <v>0</v>
      </c>
      <c r="BF162" s="110">
        <f>IF(U162="snížená",P162,0)</f>
        <v>0</v>
      </c>
      <c r="BG162" s="110">
        <f>IF(U162="zákl. přenesená",P162,0)</f>
        <v>0</v>
      </c>
      <c r="BH162" s="110">
        <f>IF(U162="sníž. přenesená",P162,0)</f>
        <v>0</v>
      </c>
      <c r="BI162" s="110">
        <f>IF(U162="nulová",P162,0)</f>
        <v>0</v>
      </c>
      <c r="BJ162" s="17" t="s">
        <v>26</v>
      </c>
      <c r="BK162" s="110">
        <f>ROUND(V162*K162,2)</f>
        <v>0</v>
      </c>
      <c r="BL162" s="17" t="s">
        <v>240</v>
      </c>
      <c r="BM162" s="17" t="s">
        <v>512</v>
      </c>
    </row>
    <row r="163" spans="2:65" s="1" customFormat="1" ht="66" customHeight="1">
      <c r="B163" s="34"/>
      <c r="C163" s="35"/>
      <c r="D163" s="35"/>
      <c r="E163" s="35"/>
      <c r="F163" s="269" t="s">
        <v>423</v>
      </c>
      <c r="G163" s="270"/>
      <c r="H163" s="270"/>
      <c r="I163" s="270"/>
      <c r="J163" s="35"/>
      <c r="K163" s="35"/>
      <c r="L163" s="35"/>
      <c r="M163" s="35"/>
      <c r="N163" s="35"/>
      <c r="O163" s="35"/>
      <c r="P163" s="35"/>
      <c r="Q163" s="35"/>
      <c r="R163" s="36"/>
      <c r="T163" s="144"/>
      <c r="U163" s="35"/>
      <c r="V163" s="35"/>
      <c r="W163" s="35"/>
      <c r="X163" s="35"/>
      <c r="Y163" s="35"/>
      <c r="Z163" s="35"/>
      <c r="AA163" s="35"/>
      <c r="AB163" s="35"/>
      <c r="AC163" s="35"/>
      <c r="AD163" s="77"/>
      <c r="AT163" s="17" t="s">
        <v>189</v>
      </c>
      <c r="AU163" s="17" t="s">
        <v>125</v>
      </c>
    </row>
    <row r="164" spans="2:65" s="1" customFormat="1" ht="22.5" customHeight="1">
      <c r="B164" s="34"/>
      <c r="C164" s="171" t="s">
        <v>287</v>
      </c>
      <c r="D164" s="171" t="s">
        <v>177</v>
      </c>
      <c r="E164" s="172" t="s">
        <v>250</v>
      </c>
      <c r="F164" s="262" t="s">
        <v>251</v>
      </c>
      <c r="G164" s="262"/>
      <c r="H164" s="262"/>
      <c r="I164" s="262"/>
      <c r="J164" s="173" t="s">
        <v>230</v>
      </c>
      <c r="K164" s="174">
        <v>2</v>
      </c>
      <c r="L164" s="175">
        <v>0</v>
      </c>
      <c r="M164" s="264">
        <v>0</v>
      </c>
      <c r="N164" s="265"/>
      <c r="O164" s="265"/>
      <c r="P164" s="263">
        <f>ROUND(V164*K164,2)</f>
        <v>0</v>
      </c>
      <c r="Q164" s="263"/>
      <c r="R164" s="36"/>
      <c r="T164" s="176" t="s">
        <v>24</v>
      </c>
      <c r="U164" s="43" t="s">
        <v>52</v>
      </c>
      <c r="V164" s="123">
        <f>L164+M164</f>
        <v>0</v>
      </c>
      <c r="W164" s="123">
        <f>ROUND(L164*K164,2)</f>
        <v>0</v>
      </c>
      <c r="X164" s="123">
        <f>ROUND(M164*K164,2)</f>
        <v>0</v>
      </c>
      <c r="Y164" s="35"/>
      <c r="Z164" s="177">
        <f>Y164*K164</f>
        <v>0</v>
      </c>
      <c r="AA164" s="177">
        <v>0</v>
      </c>
      <c r="AB164" s="177">
        <f>AA164*K164</f>
        <v>0</v>
      </c>
      <c r="AC164" s="177">
        <v>0</v>
      </c>
      <c r="AD164" s="178">
        <f>AC164*K164</f>
        <v>0</v>
      </c>
      <c r="AR164" s="17" t="s">
        <v>240</v>
      </c>
      <c r="AT164" s="17" t="s">
        <v>177</v>
      </c>
      <c r="AU164" s="17" t="s">
        <v>125</v>
      </c>
      <c r="AY164" s="17" t="s">
        <v>176</v>
      </c>
      <c r="BE164" s="110">
        <f>IF(U164="základní",P164,0)</f>
        <v>0</v>
      </c>
      <c r="BF164" s="110">
        <f>IF(U164="snížená",P164,0)</f>
        <v>0</v>
      </c>
      <c r="BG164" s="110">
        <f>IF(U164="zákl. přenesená",P164,0)</f>
        <v>0</v>
      </c>
      <c r="BH164" s="110">
        <f>IF(U164="sníž. přenesená",P164,0)</f>
        <v>0</v>
      </c>
      <c r="BI164" s="110">
        <f>IF(U164="nulová",P164,0)</f>
        <v>0</v>
      </c>
      <c r="BJ164" s="17" t="s">
        <v>26</v>
      </c>
      <c r="BK164" s="110">
        <f>ROUND(V164*K164,2)</f>
        <v>0</v>
      </c>
      <c r="BL164" s="17" t="s">
        <v>240</v>
      </c>
      <c r="BM164" s="17" t="s">
        <v>513</v>
      </c>
    </row>
    <row r="165" spans="2:65" s="1" customFormat="1" ht="22.5" customHeight="1">
      <c r="B165" s="34"/>
      <c r="C165" s="179" t="s">
        <v>292</v>
      </c>
      <c r="D165" s="179" t="s">
        <v>183</v>
      </c>
      <c r="E165" s="180" t="s">
        <v>255</v>
      </c>
      <c r="F165" s="266" t="s">
        <v>432</v>
      </c>
      <c r="G165" s="266"/>
      <c r="H165" s="266"/>
      <c r="I165" s="266"/>
      <c r="J165" s="181" t="s">
        <v>235</v>
      </c>
      <c r="K165" s="182">
        <v>1</v>
      </c>
      <c r="L165" s="183">
        <v>0</v>
      </c>
      <c r="M165" s="267"/>
      <c r="N165" s="267"/>
      <c r="O165" s="268"/>
      <c r="P165" s="263">
        <f>ROUND(V165*K165,2)</f>
        <v>0</v>
      </c>
      <c r="Q165" s="263"/>
      <c r="R165" s="36"/>
      <c r="T165" s="176" t="s">
        <v>24</v>
      </c>
      <c r="U165" s="43" t="s">
        <v>52</v>
      </c>
      <c r="V165" s="123">
        <f>L165+M165</f>
        <v>0</v>
      </c>
      <c r="W165" s="123">
        <f>ROUND(L165*K165,2)</f>
        <v>0</v>
      </c>
      <c r="X165" s="123">
        <f>ROUND(M165*K165,2)</f>
        <v>0</v>
      </c>
      <c r="Y165" s="35"/>
      <c r="Z165" s="177">
        <f>Y165*K165</f>
        <v>0</v>
      </c>
      <c r="AA165" s="177">
        <v>0</v>
      </c>
      <c r="AB165" s="177">
        <f>AA165*K165</f>
        <v>0</v>
      </c>
      <c r="AC165" s="177">
        <v>0</v>
      </c>
      <c r="AD165" s="178">
        <f>AC165*K165</f>
        <v>0</v>
      </c>
      <c r="AR165" s="17" t="s">
        <v>244</v>
      </c>
      <c r="AT165" s="17" t="s">
        <v>183</v>
      </c>
      <c r="AU165" s="17" t="s">
        <v>125</v>
      </c>
      <c r="AY165" s="17" t="s">
        <v>176</v>
      </c>
      <c r="BE165" s="110">
        <f>IF(U165="základní",P165,0)</f>
        <v>0</v>
      </c>
      <c r="BF165" s="110">
        <f>IF(U165="snížená",P165,0)</f>
        <v>0</v>
      </c>
      <c r="BG165" s="110">
        <f>IF(U165="zákl. přenesená",P165,0)</f>
        <v>0</v>
      </c>
      <c r="BH165" s="110">
        <f>IF(U165="sníž. přenesená",P165,0)</f>
        <v>0</v>
      </c>
      <c r="BI165" s="110">
        <f>IF(U165="nulová",P165,0)</f>
        <v>0</v>
      </c>
      <c r="BJ165" s="17" t="s">
        <v>26</v>
      </c>
      <c r="BK165" s="110">
        <f>ROUND(V165*K165,2)</f>
        <v>0</v>
      </c>
      <c r="BL165" s="17" t="s">
        <v>240</v>
      </c>
      <c r="BM165" s="17" t="s">
        <v>514</v>
      </c>
    </row>
    <row r="166" spans="2:65" s="1" customFormat="1" ht="42" customHeight="1">
      <c r="B166" s="34"/>
      <c r="C166" s="35"/>
      <c r="D166" s="35"/>
      <c r="E166" s="35"/>
      <c r="F166" s="269" t="s">
        <v>434</v>
      </c>
      <c r="G166" s="270"/>
      <c r="H166" s="270"/>
      <c r="I166" s="270"/>
      <c r="J166" s="35"/>
      <c r="K166" s="35"/>
      <c r="L166" s="35"/>
      <c r="M166" s="35"/>
      <c r="N166" s="35"/>
      <c r="O166" s="35"/>
      <c r="P166" s="35"/>
      <c r="Q166" s="35"/>
      <c r="R166" s="36"/>
      <c r="T166" s="144"/>
      <c r="U166" s="35"/>
      <c r="V166" s="35"/>
      <c r="W166" s="35"/>
      <c r="X166" s="35"/>
      <c r="Y166" s="35"/>
      <c r="Z166" s="35"/>
      <c r="AA166" s="35"/>
      <c r="AB166" s="35"/>
      <c r="AC166" s="35"/>
      <c r="AD166" s="77"/>
      <c r="AT166" s="17" t="s">
        <v>189</v>
      </c>
      <c r="AU166" s="17" t="s">
        <v>125</v>
      </c>
    </row>
    <row r="167" spans="2:65" s="1" customFormat="1" ht="22.5" customHeight="1">
      <c r="B167" s="34"/>
      <c r="C167" s="179" t="s">
        <v>297</v>
      </c>
      <c r="D167" s="179" t="s">
        <v>183</v>
      </c>
      <c r="E167" s="180" t="s">
        <v>260</v>
      </c>
      <c r="F167" s="266" t="s">
        <v>435</v>
      </c>
      <c r="G167" s="266"/>
      <c r="H167" s="266"/>
      <c r="I167" s="266"/>
      <c r="J167" s="181" t="s">
        <v>235</v>
      </c>
      <c r="K167" s="182">
        <v>1</v>
      </c>
      <c r="L167" s="183">
        <v>0</v>
      </c>
      <c r="M167" s="267"/>
      <c r="N167" s="267"/>
      <c r="O167" s="268"/>
      <c r="P167" s="263">
        <f>ROUND(V167*K167,2)</f>
        <v>0</v>
      </c>
      <c r="Q167" s="263"/>
      <c r="R167" s="36"/>
      <c r="T167" s="176" t="s">
        <v>24</v>
      </c>
      <c r="U167" s="43" t="s">
        <v>52</v>
      </c>
      <c r="V167" s="123">
        <f>L167+M167</f>
        <v>0</v>
      </c>
      <c r="W167" s="123">
        <f>ROUND(L167*K167,2)</f>
        <v>0</v>
      </c>
      <c r="X167" s="123">
        <f>ROUND(M167*K167,2)</f>
        <v>0</v>
      </c>
      <c r="Y167" s="35"/>
      <c r="Z167" s="177">
        <f>Y167*K167</f>
        <v>0</v>
      </c>
      <c r="AA167" s="177">
        <v>0</v>
      </c>
      <c r="AB167" s="177">
        <f>AA167*K167</f>
        <v>0</v>
      </c>
      <c r="AC167" s="177">
        <v>0</v>
      </c>
      <c r="AD167" s="178">
        <f>AC167*K167</f>
        <v>0</v>
      </c>
      <c r="AR167" s="17" t="s">
        <v>244</v>
      </c>
      <c r="AT167" s="17" t="s">
        <v>183</v>
      </c>
      <c r="AU167" s="17" t="s">
        <v>125</v>
      </c>
      <c r="AY167" s="17" t="s">
        <v>176</v>
      </c>
      <c r="BE167" s="110">
        <f>IF(U167="základní",P167,0)</f>
        <v>0</v>
      </c>
      <c r="BF167" s="110">
        <f>IF(U167="snížená",P167,0)</f>
        <v>0</v>
      </c>
      <c r="BG167" s="110">
        <f>IF(U167="zákl. přenesená",P167,0)</f>
        <v>0</v>
      </c>
      <c r="BH167" s="110">
        <f>IF(U167="sníž. přenesená",P167,0)</f>
        <v>0</v>
      </c>
      <c r="BI167" s="110">
        <f>IF(U167="nulová",P167,0)</f>
        <v>0</v>
      </c>
      <c r="BJ167" s="17" t="s">
        <v>26</v>
      </c>
      <c r="BK167" s="110">
        <f>ROUND(V167*K167,2)</f>
        <v>0</v>
      </c>
      <c r="BL167" s="17" t="s">
        <v>240</v>
      </c>
      <c r="BM167" s="17" t="s">
        <v>515</v>
      </c>
    </row>
    <row r="168" spans="2:65" s="1" customFormat="1" ht="54" customHeight="1">
      <c r="B168" s="34"/>
      <c r="C168" s="35"/>
      <c r="D168" s="35"/>
      <c r="E168" s="35"/>
      <c r="F168" s="269" t="s">
        <v>437</v>
      </c>
      <c r="G168" s="270"/>
      <c r="H168" s="270"/>
      <c r="I168" s="270"/>
      <c r="J168" s="35"/>
      <c r="K168" s="35"/>
      <c r="L168" s="35"/>
      <c r="M168" s="35"/>
      <c r="N168" s="35"/>
      <c r="O168" s="35"/>
      <c r="P168" s="35"/>
      <c r="Q168" s="35"/>
      <c r="R168" s="36"/>
      <c r="T168" s="144"/>
      <c r="U168" s="35"/>
      <c r="V168" s="35"/>
      <c r="W168" s="35"/>
      <c r="X168" s="35"/>
      <c r="Y168" s="35"/>
      <c r="Z168" s="35"/>
      <c r="AA168" s="35"/>
      <c r="AB168" s="35"/>
      <c r="AC168" s="35"/>
      <c r="AD168" s="77"/>
      <c r="AT168" s="17" t="s">
        <v>189</v>
      </c>
      <c r="AU168" s="17" t="s">
        <v>125</v>
      </c>
    </row>
    <row r="169" spans="2:65" s="1" customFormat="1" ht="22.5" customHeight="1">
      <c r="B169" s="34"/>
      <c r="C169" s="171" t="s">
        <v>302</v>
      </c>
      <c r="D169" s="171" t="s">
        <v>177</v>
      </c>
      <c r="E169" s="172" t="s">
        <v>516</v>
      </c>
      <c r="F169" s="262" t="s">
        <v>517</v>
      </c>
      <c r="G169" s="262"/>
      <c r="H169" s="262"/>
      <c r="I169" s="262"/>
      <c r="J169" s="173" t="s">
        <v>230</v>
      </c>
      <c r="K169" s="174">
        <v>1</v>
      </c>
      <c r="L169" s="175">
        <v>0</v>
      </c>
      <c r="M169" s="264">
        <v>0</v>
      </c>
      <c r="N169" s="265"/>
      <c r="O169" s="265"/>
      <c r="P169" s="263">
        <f>ROUND(V169*K169,2)</f>
        <v>0</v>
      </c>
      <c r="Q169" s="263"/>
      <c r="R169" s="36"/>
      <c r="T169" s="176" t="s">
        <v>24</v>
      </c>
      <c r="U169" s="43" t="s">
        <v>52</v>
      </c>
      <c r="V169" s="123">
        <f>L169+M169</f>
        <v>0</v>
      </c>
      <c r="W169" s="123">
        <f>ROUND(L169*K169,2)</f>
        <v>0</v>
      </c>
      <c r="X169" s="123">
        <f>ROUND(M169*K169,2)</f>
        <v>0</v>
      </c>
      <c r="Y169" s="35"/>
      <c r="Z169" s="177">
        <f>Y169*K169</f>
        <v>0</v>
      </c>
      <c r="AA169" s="177">
        <v>0</v>
      </c>
      <c r="AB169" s="177">
        <f>AA169*K169</f>
        <v>0</v>
      </c>
      <c r="AC169" s="177">
        <v>0</v>
      </c>
      <c r="AD169" s="178">
        <f>AC169*K169</f>
        <v>0</v>
      </c>
      <c r="AR169" s="17" t="s">
        <v>240</v>
      </c>
      <c r="AT169" s="17" t="s">
        <v>177</v>
      </c>
      <c r="AU169" s="17" t="s">
        <v>125</v>
      </c>
      <c r="AY169" s="17" t="s">
        <v>176</v>
      </c>
      <c r="BE169" s="110">
        <f>IF(U169="základní",P169,0)</f>
        <v>0</v>
      </c>
      <c r="BF169" s="110">
        <f>IF(U169="snížená",P169,0)</f>
        <v>0</v>
      </c>
      <c r="BG169" s="110">
        <f>IF(U169="zákl. přenesená",P169,0)</f>
        <v>0</v>
      </c>
      <c r="BH169" s="110">
        <f>IF(U169="sníž. přenesená",P169,0)</f>
        <v>0</v>
      </c>
      <c r="BI169" s="110">
        <f>IF(U169="nulová",P169,0)</f>
        <v>0</v>
      </c>
      <c r="BJ169" s="17" t="s">
        <v>26</v>
      </c>
      <c r="BK169" s="110">
        <f>ROUND(V169*K169,2)</f>
        <v>0</v>
      </c>
      <c r="BL169" s="17" t="s">
        <v>240</v>
      </c>
      <c r="BM169" s="17" t="s">
        <v>518</v>
      </c>
    </row>
    <row r="170" spans="2:65" s="1" customFormat="1" ht="22.5" customHeight="1">
      <c r="B170" s="34"/>
      <c r="C170" s="171" t="s">
        <v>307</v>
      </c>
      <c r="D170" s="171" t="s">
        <v>177</v>
      </c>
      <c r="E170" s="172" t="s">
        <v>438</v>
      </c>
      <c r="F170" s="262" t="s">
        <v>439</v>
      </c>
      <c r="G170" s="262"/>
      <c r="H170" s="262"/>
      <c r="I170" s="262"/>
      <c r="J170" s="173" t="s">
        <v>230</v>
      </c>
      <c r="K170" s="174">
        <v>2</v>
      </c>
      <c r="L170" s="175">
        <v>0</v>
      </c>
      <c r="M170" s="264">
        <v>0</v>
      </c>
      <c r="N170" s="265"/>
      <c r="O170" s="265"/>
      <c r="P170" s="263">
        <f>ROUND(V170*K170,2)</f>
        <v>0</v>
      </c>
      <c r="Q170" s="263"/>
      <c r="R170" s="36"/>
      <c r="T170" s="176" t="s">
        <v>24</v>
      </c>
      <c r="U170" s="43" t="s">
        <v>52</v>
      </c>
      <c r="V170" s="123">
        <f>L170+M170</f>
        <v>0</v>
      </c>
      <c r="W170" s="123">
        <f>ROUND(L170*K170,2)</f>
        <v>0</v>
      </c>
      <c r="X170" s="123">
        <f>ROUND(M170*K170,2)</f>
        <v>0</v>
      </c>
      <c r="Y170" s="35"/>
      <c r="Z170" s="177">
        <f>Y170*K170</f>
        <v>0</v>
      </c>
      <c r="AA170" s="177">
        <v>0</v>
      </c>
      <c r="AB170" s="177">
        <f>AA170*K170</f>
        <v>0</v>
      </c>
      <c r="AC170" s="177">
        <v>0</v>
      </c>
      <c r="AD170" s="178">
        <f>AC170*K170</f>
        <v>0</v>
      </c>
      <c r="AR170" s="17" t="s">
        <v>240</v>
      </c>
      <c r="AT170" s="17" t="s">
        <v>177</v>
      </c>
      <c r="AU170" s="17" t="s">
        <v>125</v>
      </c>
      <c r="AY170" s="17" t="s">
        <v>176</v>
      </c>
      <c r="BE170" s="110">
        <f>IF(U170="základní",P170,0)</f>
        <v>0</v>
      </c>
      <c r="BF170" s="110">
        <f>IF(U170="snížená",P170,0)</f>
        <v>0</v>
      </c>
      <c r="BG170" s="110">
        <f>IF(U170="zákl. přenesená",P170,0)</f>
        <v>0</v>
      </c>
      <c r="BH170" s="110">
        <f>IF(U170="sníž. přenesená",P170,0)</f>
        <v>0</v>
      </c>
      <c r="BI170" s="110">
        <f>IF(U170="nulová",P170,0)</f>
        <v>0</v>
      </c>
      <c r="BJ170" s="17" t="s">
        <v>26</v>
      </c>
      <c r="BK170" s="110">
        <f>ROUND(V170*K170,2)</f>
        <v>0</v>
      </c>
      <c r="BL170" s="17" t="s">
        <v>240</v>
      </c>
      <c r="BM170" s="17" t="s">
        <v>519</v>
      </c>
    </row>
    <row r="171" spans="2:65" s="1" customFormat="1" ht="22.5" customHeight="1">
      <c r="B171" s="34"/>
      <c r="C171" s="171" t="s">
        <v>312</v>
      </c>
      <c r="D171" s="171" t="s">
        <v>177</v>
      </c>
      <c r="E171" s="172" t="s">
        <v>441</v>
      </c>
      <c r="F171" s="262" t="s">
        <v>442</v>
      </c>
      <c r="G171" s="262"/>
      <c r="H171" s="262"/>
      <c r="I171" s="262"/>
      <c r="J171" s="173" t="s">
        <v>230</v>
      </c>
      <c r="K171" s="174">
        <v>9</v>
      </c>
      <c r="L171" s="175">
        <v>0</v>
      </c>
      <c r="M171" s="264">
        <v>0</v>
      </c>
      <c r="N171" s="265"/>
      <c r="O171" s="265"/>
      <c r="P171" s="263">
        <f>ROUND(V171*K171,2)</f>
        <v>0</v>
      </c>
      <c r="Q171" s="263"/>
      <c r="R171" s="36"/>
      <c r="T171" s="176" t="s">
        <v>24</v>
      </c>
      <c r="U171" s="43" t="s">
        <v>52</v>
      </c>
      <c r="V171" s="123">
        <f>L171+M171</f>
        <v>0</v>
      </c>
      <c r="W171" s="123">
        <f>ROUND(L171*K171,2)</f>
        <v>0</v>
      </c>
      <c r="X171" s="123">
        <f>ROUND(M171*K171,2)</f>
        <v>0</v>
      </c>
      <c r="Y171" s="35"/>
      <c r="Z171" s="177">
        <f>Y171*K171</f>
        <v>0</v>
      </c>
      <c r="AA171" s="177">
        <v>0</v>
      </c>
      <c r="AB171" s="177">
        <f>AA171*K171</f>
        <v>0</v>
      </c>
      <c r="AC171" s="177">
        <v>0</v>
      </c>
      <c r="AD171" s="178">
        <f>AC171*K171</f>
        <v>0</v>
      </c>
      <c r="AR171" s="17" t="s">
        <v>240</v>
      </c>
      <c r="AT171" s="17" t="s">
        <v>177</v>
      </c>
      <c r="AU171" s="17" t="s">
        <v>125</v>
      </c>
      <c r="AY171" s="17" t="s">
        <v>176</v>
      </c>
      <c r="BE171" s="110">
        <f>IF(U171="základní",P171,0)</f>
        <v>0</v>
      </c>
      <c r="BF171" s="110">
        <f>IF(U171="snížená",P171,0)</f>
        <v>0</v>
      </c>
      <c r="BG171" s="110">
        <f>IF(U171="zákl. přenesená",P171,0)</f>
        <v>0</v>
      </c>
      <c r="BH171" s="110">
        <f>IF(U171="sníž. přenesená",P171,0)</f>
        <v>0</v>
      </c>
      <c r="BI171" s="110">
        <f>IF(U171="nulová",P171,0)</f>
        <v>0</v>
      </c>
      <c r="BJ171" s="17" t="s">
        <v>26</v>
      </c>
      <c r="BK171" s="110">
        <f>ROUND(V171*K171,2)</f>
        <v>0</v>
      </c>
      <c r="BL171" s="17" t="s">
        <v>240</v>
      </c>
      <c r="BM171" s="17" t="s">
        <v>520</v>
      </c>
    </row>
    <row r="172" spans="2:65" s="1" customFormat="1" ht="22.5" customHeight="1">
      <c r="B172" s="34"/>
      <c r="C172" s="35"/>
      <c r="D172" s="35"/>
      <c r="E172" s="35"/>
      <c r="F172" s="269" t="s">
        <v>444</v>
      </c>
      <c r="G172" s="270"/>
      <c r="H172" s="270"/>
      <c r="I172" s="270"/>
      <c r="J172" s="35"/>
      <c r="K172" s="35"/>
      <c r="L172" s="35"/>
      <c r="M172" s="35"/>
      <c r="N172" s="35"/>
      <c r="O172" s="35"/>
      <c r="P172" s="35"/>
      <c r="Q172" s="35"/>
      <c r="R172" s="36"/>
      <c r="T172" s="144"/>
      <c r="U172" s="35"/>
      <c r="V172" s="35"/>
      <c r="W172" s="35"/>
      <c r="X172" s="35"/>
      <c r="Y172" s="35"/>
      <c r="Z172" s="35"/>
      <c r="AA172" s="35"/>
      <c r="AB172" s="35"/>
      <c r="AC172" s="35"/>
      <c r="AD172" s="77"/>
      <c r="AT172" s="17" t="s">
        <v>189</v>
      </c>
      <c r="AU172" s="17" t="s">
        <v>125</v>
      </c>
    </row>
    <row r="173" spans="2:65" s="1" customFormat="1" ht="22.5" customHeight="1">
      <c r="B173" s="34"/>
      <c r="C173" s="179" t="s">
        <v>317</v>
      </c>
      <c r="D173" s="179" t="s">
        <v>183</v>
      </c>
      <c r="E173" s="180" t="s">
        <v>445</v>
      </c>
      <c r="F173" s="266" t="s">
        <v>446</v>
      </c>
      <c r="G173" s="266"/>
      <c r="H173" s="266"/>
      <c r="I173" s="266"/>
      <c r="J173" s="181" t="s">
        <v>235</v>
      </c>
      <c r="K173" s="182">
        <v>2</v>
      </c>
      <c r="L173" s="183">
        <v>0</v>
      </c>
      <c r="M173" s="267"/>
      <c r="N173" s="267"/>
      <c r="O173" s="268"/>
      <c r="P173" s="263">
        <f>ROUND(V173*K173,2)</f>
        <v>0</v>
      </c>
      <c r="Q173" s="263"/>
      <c r="R173" s="36"/>
      <c r="T173" s="176" t="s">
        <v>24</v>
      </c>
      <c r="U173" s="43" t="s">
        <v>52</v>
      </c>
      <c r="V173" s="123">
        <f>L173+M173</f>
        <v>0</v>
      </c>
      <c r="W173" s="123">
        <f>ROUND(L173*K173,2)</f>
        <v>0</v>
      </c>
      <c r="X173" s="123">
        <f>ROUND(M173*K173,2)</f>
        <v>0</v>
      </c>
      <c r="Y173" s="35"/>
      <c r="Z173" s="177">
        <f>Y173*K173</f>
        <v>0</v>
      </c>
      <c r="AA173" s="177">
        <v>0</v>
      </c>
      <c r="AB173" s="177">
        <f>AA173*K173</f>
        <v>0</v>
      </c>
      <c r="AC173" s="177">
        <v>0</v>
      </c>
      <c r="AD173" s="178">
        <f>AC173*K173</f>
        <v>0</v>
      </c>
      <c r="AR173" s="17" t="s">
        <v>244</v>
      </c>
      <c r="AT173" s="17" t="s">
        <v>183</v>
      </c>
      <c r="AU173" s="17" t="s">
        <v>125</v>
      </c>
      <c r="AY173" s="17" t="s">
        <v>176</v>
      </c>
      <c r="BE173" s="110">
        <f>IF(U173="základní",P173,0)</f>
        <v>0</v>
      </c>
      <c r="BF173" s="110">
        <f>IF(U173="snížená",P173,0)</f>
        <v>0</v>
      </c>
      <c r="BG173" s="110">
        <f>IF(U173="zákl. přenesená",P173,0)</f>
        <v>0</v>
      </c>
      <c r="BH173" s="110">
        <f>IF(U173="sníž. přenesená",P173,0)</f>
        <v>0</v>
      </c>
      <c r="BI173" s="110">
        <f>IF(U173="nulová",P173,0)</f>
        <v>0</v>
      </c>
      <c r="BJ173" s="17" t="s">
        <v>26</v>
      </c>
      <c r="BK173" s="110">
        <f>ROUND(V173*K173,2)</f>
        <v>0</v>
      </c>
      <c r="BL173" s="17" t="s">
        <v>240</v>
      </c>
      <c r="BM173" s="17" t="s">
        <v>521</v>
      </c>
    </row>
    <row r="174" spans="2:65" s="1" customFormat="1" ht="42" customHeight="1">
      <c r="B174" s="34"/>
      <c r="C174" s="35"/>
      <c r="D174" s="35"/>
      <c r="E174" s="35"/>
      <c r="F174" s="269" t="s">
        <v>448</v>
      </c>
      <c r="G174" s="270"/>
      <c r="H174" s="270"/>
      <c r="I174" s="270"/>
      <c r="J174" s="35"/>
      <c r="K174" s="35"/>
      <c r="L174" s="35"/>
      <c r="M174" s="35"/>
      <c r="N174" s="35"/>
      <c r="O174" s="35"/>
      <c r="P174" s="35"/>
      <c r="Q174" s="35"/>
      <c r="R174" s="36"/>
      <c r="T174" s="144"/>
      <c r="U174" s="35"/>
      <c r="V174" s="35"/>
      <c r="W174" s="35"/>
      <c r="X174" s="35"/>
      <c r="Y174" s="35"/>
      <c r="Z174" s="35"/>
      <c r="AA174" s="35"/>
      <c r="AB174" s="35"/>
      <c r="AC174" s="35"/>
      <c r="AD174" s="77"/>
      <c r="AT174" s="17" t="s">
        <v>189</v>
      </c>
      <c r="AU174" s="17" t="s">
        <v>125</v>
      </c>
    </row>
    <row r="175" spans="2:65" s="1" customFormat="1" ht="22.5" customHeight="1">
      <c r="B175" s="34"/>
      <c r="C175" s="179" t="s">
        <v>186</v>
      </c>
      <c r="D175" s="179" t="s">
        <v>183</v>
      </c>
      <c r="E175" s="180" t="s">
        <v>449</v>
      </c>
      <c r="F175" s="266" t="s">
        <v>450</v>
      </c>
      <c r="G175" s="266"/>
      <c r="H175" s="266"/>
      <c r="I175" s="266"/>
      <c r="J175" s="181" t="s">
        <v>235</v>
      </c>
      <c r="K175" s="182">
        <v>7</v>
      </c>
      <c r="L175" s="183">
        <v>0</v>
      </c>
      <c r="M175" s="267"/>
      <c r="N175" s="267"/>
      <c r="O175" s="268"/>
      <c r="P175" s="263">
        <f>ROUND(V175*K175,2)</f>
        <v>0</v>
      </c>
      <c r="Q175" s="263"/>
      <c r="R175" s="36"/>
      <c r="T175" s="176" t="s">
        <v>24</v>
      </c>
      <c r="U175" s="43" t="s">
        <v>52</v>
      </c>
      <c r="V175" s="123">
        <f>L175+M175</f>
        <v>0</v>
      </c>
      <c r="W175" s="123">
        <f>ROUND(L175*K175,2)</f>
        <v>0</v>
      </c>
      <c r="X175" s="123">
        <f>ROUND(M175*K175,2)</f>
        <v>0</v>
      </c>
      <c r="Y175" s="35"/>
      <c r="Z175" s="177">
        <f>Y175*K175</f>
        <v>0</v>
      </c>
      <c r="AA175" s="177">
        <v>0</v>
      </c>
      <c r="AB175" s="177">
        <f>AA175*K175</f>
        <v>0</v>
      </c>
      <c r="AC175" s="177">
        <v>0</v>
      </c>
      <c r="AD175" s="178">
        <f>AC175*K175</f>
        <v>0</v>
      </c>
      <c r="AR175" s="17" t="s">
        <v>244</v>
      </c>
      <c r="AT175" s="17" t="s">
        <v>183</v>
      </c>
      <c r="AU175" s="17" t="s">
        <v>125</v>
      </c>
      <c r="AY175" s="17" t="s">
        <v>176</v>
      </c>
      <c r="BE175" s="110">
        <f>IF(U175="základní",P175,0)</f>
        <v>0</v>
      </c>
      <c r="BF175" s="110">
        <f>IF(U175="snížená",P175,0)</f>
        <v>0</v>
      </c>
      <c r="BG175" s="110">
        <f>IF(U175="zákl. přenesená",P175,0)</f>
        <v>0</v>
      </c>
      <c r="BH175" s="110">
        <f>IF(U175="sníž. přenesená",P175,0)</f>
        <v>0</v>
      </c>
      <c r="BI175" s="110">
        <f>IF(U175="nulová",P175,0)</f>
        <v>0</v>
      </c>
      <c r="BJ175" s="17" t="s">
        <v>26</v>
      </c>
      <c r="BK175" s="110">
        <f>ROUND(V175*K175,2)</f>
        <v>0</v>
      </c>
      <c r="BL175" s="17" t="s">
        <v>240</v>
      </c>
      <c r="BM175" s="17" t="s">
        <v>522</v>
      </c>
    </row>
    <row r="176" spans="2:65" s="1" customFormat="1" ht="54" customHeight="1">
      <c r="B176" s="34"/>
      <c r="C176" s="35"/>
      <c r="D176" s="35"/>
      <c r="E176" s="35"/>
      <c r="F176" s="269" t="s">
        <v>452</v>
      </c>
      <c r="G176" s="270"/>
      <c r="H176" s="270"/>
      <c r="I176" s="270"/>
      <c r="J176" s="35"/>
      <c r="K176" s="35"/>
      <c r="L176" s="35"/>
      <c r="M176" s="35"/>
      <c r="N176" s="35"/>
      <c r="O176" s="35"/>
      <c r="P176" s="35"/>
      <c r="Q176" s="35"/>
      <c r="R176" s="36"/>
      <c r="T176" s="144"/>
      <c r="U176" s="35"/>
      <c r="V176" s="35"/>
      <c r="W176" s="35"/>
      <c r="X176" s="35"/>
      <c r="Y176" s="35"/>
      <c r="Z176" s="35"/>
      <c r="AA176" s="35"/>
      <c r="AB176" s="35"/>
      <c r="AC176" s="35"/>
      <c r="AD176" s="77"/>
      <c r="AT176" s="17" t="s">
        <v>189</v>
      </c>
      <c r="AU176" s="17" t="s">
        <v>125</v>
      </c>
    </row>
    <row r="177" spans="2:65" s="1" customFormat="1" ht="22.5" customHeight="1">
      <c r="B177" s="34"/>
      <c r="C177" s="171" t="s">
        <v>325</v>
      </c>
      <c r="D177" s="171" t="s">
        <v>177</v>
      </c>
      <c r="E177" s="172" t="s">
        <v>424</v>
      </c>
      <c r="F177" s="262" t="s">
        <v>523</v>
      </c>
      <c r="G177" s="262"/>
      <c r="H177" s="262"/>
      <c r="I177" s="262"/>
      <c r="J177" s="173" t="s">
        <v>230</v>
      </c>
      <c r="K177" s="174">
        <v>1</v>
      </c>
      <c r="L177" s="175">
        <v>0</v>
      </c>
      <c r="M177" s="264">
        <v>0</v>
      </c>
      <c r="N177" s="265"/>
      <c r="O177" s="265"/>
      <c r="P177" s="263">
        <f>ROUND(V177*K177,2)</f>
        <v>0</v>
      </c>
      <c r="Q177" s="263"/>
      <c r="R177" s="36"/>
      <c r="T177" s="176" t="s">
        <v>24</v>
      </c>
      <c r="U177" s="43" t="s">
        <v>52</v>
      </c>
      <c r="V177" s="123">
        <f>L177+M177</f>
        <v>0</v>
      </c>
      <c r="W177" s="123">
        <f>ROUND(L177*K177,2)</f>
        <v>0</v>
      </c>
      <c r="X177" s="123">
        <f>ROUND(M177*K177,2)</f>
        <v>0</v>
      </c>
      <c r="Y177" s="35"/>
      <c r="Z177" s="177">
        <f>Y177*K177</f>
        <v>0</v>
      </c>
      <c r="AA177" s="177">
        <v>0</v>
      </c>
      <c r="AB177" s="177">
        <f>AA177*K177</f>
        <v>0</v>
      </c>
      <c r="AC177" s="177">
        <v>0</v>
      </c>
      <c r="AD177" s="178">
        <f>AC177*K177</f>
        <v>0</v>
      </c>
      <c r="AR177" s="17" t="s">
        <v>240</v>
      </c>
      <c r="AT177" s="17" t="s">
        <v>177</v>
      </c>
      <c r="AU177" s="17" t="s">
        <v>125</v>
      </c>
      <c r="AY177" s="17" t="s">
        <v>176</v>
      </c>
      <c r="BE177" s="110">
        <f>IF(U177="základní",P177,0)</f>
        <v>0</v>
      </c>
      <c r="BF177" s="110">
        <f>IF(U177="snížená",P177,0)</f>
        <v>0</v>
      </c>
      <c r="BG177" s="110">
        <f>IF(U177="zákl. přenesená",P177,0)</f>
        <v>0</v>
      </c>
      <c r="BH177" s="110">
        <f>IF(U177="sníž. přenesená",P177,0)</f>
        <v>0</v>
      </c>
      <c r="BI177" s="110">
        <f>IF(U177="nulová",P177,0)</f>
        <v>0</v>
      </c>
      <c r="BJ177" s="17" t="s">
        <v>26</v>
      </c>
      <c r="BK177" s="110">
        <f>ROUND(V177*K177,2)</f>
        <v>0</v>
      </c>
      <c r="BL177" s="17" t="s">
        <v>240</v>
      </c>
      <c r="BM177" s="17" t="s">
        <v>524</v>
      </c>
    </row>
    <row r="178" spans="2:65" s="1" customFormat="1" ht="22.5" customHeight="1">
      <c r="B178" s="34"/>
      <c r="C178" s="179" t="s">
        <v>329</v>
      </c>
      <c r="D178" s="179" t="s">
        <v>183</v>
      </c>
      <c r="E178" s="180" t="s">
        <v>427</v>
      </c>
      <c r="F178" s="266" t="s">
        <v>525</v>
      </c>
      <c r="G178" s="266"/>
      <c r="H178" s="266"/>
      <c r="I178" s="266"/>
      <c r="J178" s="181" t="s">
        <v>235</v>
      </c>
      <c r="K178" s="182">
        <v>1</v>
      </c>
      <c r="L178" s="183">
        <v>0</v>
      </c>
      <c r="M178" s="267"/>
      <c r="N178" s="267"/>
      <c r="O178" s="268"/>
      <c r="P178" s="263">
        <f>ROUND(V178*K178,2)</f>
        <v>0</v>
      </c>
      <c r="Q178" s="263"/>
      <c r="R178" s="36"/>
      <c r="T178" s="176" t="s">
        <v>24</v>
      </c>
      <c r="U178" s="43" t="s">
        <v>52</v>
      </c>
      <c r="V178" s="123">
        <f>L178+M178</f>
        <v>0</v>
      </c>
      <c r="W178" s="123">
        <f>ROUND(L178*K178,2)</f>
        <v>0</v>
      </c>
      <c r="X178" s="123">
        <f>ROUND(M178*K178,2)</f>
        <v>0</v>
      </c>
      <c r="Y178" s="35"/>
      <c r="Z178" s="177">
        <f>Y178*K178</f>
        <v>0</v>
      </c>
      <c r="AA178" s="177">
        <v>0</v>
      </c>
      <c r="AB178" s="177">
        <f>AA178*K178</f>
        <v>0</v>
      </c>
      <c r="AC178" s="177">
        <v>0</v>
      </c>
      <c r="AD178" s="178">
        <f>AC178*K178</f>
        <v>0</v>
      </c>
      <c r="AR178" s="17" t="s">
        <v>244</v>
      </c>
      <c r="AT178" s="17" t="s">
        <v>183</v>
      </c>
      <c r="AU178" s="17" t="s">
        <v>125</v>
      </c>
      <c r="AY178" s="17" t="s">
        <v>176</v>
      </c>
      <c r="BE178" s="110">
        <f>IF(U178="základní",P178,0)</f>
        <v>0</v>
      </c>
      <c r="BF178" s="110">
        <f>IF(U178="snížená",P178,0)</f>
        <v>0</v>
      </c>
      <c r="BG178" s="110">
        <f>IF(U178="zákl. přenesená",P178,0)</f>
        <v>0</v>
      </c>
      <c r="BH178" s="110">
        <f>IF(U178="sníž. přenesená",P178,0)</f>
        <v>0</v>
      </c>
      <c r="BI178" s="110">
        <f>IF(U178="nulová",P178,0)</f>
        <v>0</v>
      </c>
      <c r="BJ178" s="17" t="s">
        <v>26</v>
      </c>
      <c r="BK178" s="110">
        <f>ROUND(V178*K178,2)</f>
        <v>0</v>
      </c>
      <c r="BL178" s="17" t="s">
        <v>240</v>
      </c>
      <c r="BM178" s="17" t="s">
        <v>526</v>
      </c>
    </row>
    <row r="179" spans="2:65" s="1" customFormat="1" ht="42" customHeight="1">
      <c r="B179" s="34"/>
      <c r="C179" s="35"/>
      <c r="D179" s="35"/>
      <c r="E179" s="35"/>
      <c r="F179" s="269" t="s">
        <v>430</v>
      </c>
      <c r="G179" s="270"/>
      <c r="H179" s="270"/>
      <c r="I179" s="270"/>
      <c r="J179" s="35"/>
      <c r="K179" s="35"/>
      <c r="L179" s="35"/>
      <c r="M179" s="35"/>
      <c r="N179" s="35"/>
      <c r="O179" s="35"/>
      <c r="P179" s="35"/>
      <c r="Q179" s="35"/>
      <c r="R179" s="36"/>
      <c r="T179" s="144"/>
      <c r="U179" s="35"/>
      <c r="V179" s="35"/>
      <c r="W179" s="35"/>
      <c r="X179" s="35"/>
      <c r="Y179" s="35"/>
      <c r="Z179" s="35"/>
      <c r="AA179" s="35"/>
      <c r="AB179" s="35"/>
      <c r="AC179" s="35"/>
      <c r="AD179" s="77"/>
      <c r="AT179" s="17" t="s">
        <v>189</v>
      </c>
      <c r="AU179" s="17" t="s">
        <v>125</v>
      </c>
    </row>
    <row r="180" spans="2:65" s="1" customFormat="1" ht="22.5" customHeight="1">
      <c r="B180" s="34"/>
      <c r="C180" s="171" t="s">
        <v>333</v>
      </c>
      <c r="D180" s="171" t="s">
        <v>177</v>
      </c>
      <c r="E180" s="172" t="s">
        <v>453</v>
      </c>
      <c r="F180" s="262" t="s">
        <v>454</v>
      </c>
      <c r="G180" s="262"/>
      <c r="H180" s="262"/>
      <c r="I180" s="262"/>
      <c r="J180" s="173" t="s">
        <v>230</v>
      </c>
      <c r="K180" s="174">
        <v>5</v>
      </c>
      <c r="L180" s="175">
        <v>0</v>
      </c>
      <c r="M180" s="264">
        <v>0</v>
      </c>
      <c r="N180" s="265"/>
      <c r="O180" s="265"/>
      <c r="P180" s="263">
        <f>ROUND(V180*K180,2)</f>
        <v>0</v>
      </c>
      <c r="Q180" s="263"/>
      <c r="R180" s="36"/>
      <c r="T180" s="176" t="s">
        <v>24</v>
      </c>
      <c r="U180" s="43" t="s">
        <v>52</v>
      </c>
      <c r="V180" s="123">
        <f>L180+M180</f>
        <v>0</v>
      </c>
      <c r="W180" s="123">
        <f>ROUND(L180*K180,2)</f>
        <v>0</v>
      </c>
      <c r="X180" s="123">
        <f>ROUND(M180*K180,2)</f>
        <v>0</v>
      </c>
      <c r="Y180" s="35"/>
      <c r="Z180" s="177">
        <f>Y180*K180</f>
        <v>0</v>
      </c>
      <c r="AA180" s="177">
        <v>0</v>
      </c>
      <c r="AB180" s="177">
        <f>AA180*K180</f>
        <v>0</v>
      </c>
      <c r="AC180" s="177">
        <v>0</v>
      </c>
      <c r="AD180" s="178">
        <f>AC180*K180</f>
        <v>0</v>
      </c>
      <c r="AR180" s="17" t="s">
        <v>240</v>
      </c>
      <c r="AT180" s="17" t="s">
        <v>177</v>
      </c>
      <c r="AU180" s="17" t="s">
        <v>125</v>
      </c>
      <c r="AY180" s="17" t="s">
        <v>176</v>
      </c>
      <c r="BE180" s="110">
        <f>IF(U180="základní",P180,0)</f>
        <v>0</v>
      </c>
      <c r="BF180" s="110">
        <f>IF(U180="snížená",P180,0)</f>
        <v>0</v>
      </c>
      <c r="BG180" s="110">
        <f>IF(U180="zákl. přenesená",P180,0)</f>
        <v>0</v>
      </c>
      <c r="BH180" s="110">
        <f>IF(U180="sníž. přenesená",P180,0)</f>
        <v>0</v>
      </c>
      <c r="BI180" s="110">
        <f>IF(U180="nulová",P180,0)</f>
        <v>0</v>
      </c>
      <c r="BJ180" s="17" t="s">
        <v>26</v>
      </c>
      <c r="BK180" s="110">
        <f>ROUND(V180*K180,2)</f>
        <v>0</v>
      </c>
      <c r="BL180" s="17" t="s">
        <v>240</v>
      </c>
      <c r="BM180" s="17" t="s">
        <v>527</v>
      </c>
    </row>
    <row r="181" spans="2:65" s="1" customFormat="1" ht="22.5" customHeight="1">
      <c r="B181" s="34"/>
      <c r="C181" s="179" t="s">
        <v>338</v>
      </c>
      <c r="D181" s="179" t="s">
        <v>183</v>
      </c>
      <c r="E181" s="180" t="s">
        <v>456</v>
      </c>
      <c r="F181" s="266" t="s">
        <v>457</v>
      </c>
      <c r="G181" s="266"/>
      <c r="H181" s="266"/>
      <c r="I181" s="266"/>
      <c r="J181" s="181" t="s">
        <v>235</v>
      </c>
      <c r="K181" s="182">
        <v>5</v>
      </c>
      <c r="L181" s="183">
        <v>0</v>
      </c>
      <c r="M181" s="267"/>
      <c r="N181" s="267"/>
      <c r="O181" s="268"/>
      <c r="P181" s="263">
        <f>ROUND(V181*K181,2)</f>
        <v>0</v>
      </c>
      <c r="Q181" s="263"/>
      <c r="R181" s="36"/>
      <c r="T181" s="176" t="s">
        <v>24</v>
      </c>
      <c r="U181" s="43" t="s">
        <v>52</v>
      </c>
      <c r="V181" s="123">
        <f>L181+M181</f>
        <v>0</v>
      </c>
      <c r="W181" s="123">
        <f>ROUND(L181*K181,2)</f>
        <v>0</v>
      </c>
      <c r="X181" s="123">
        <f>ROUND(M181*K181,2)</f>
        <v>0</v>
      </c>
      <c r="Y181" s="35"/>
      <c r="Z181" s="177">
        <f>Y181*K181</f>
        <v>0</v>
      </c>
      <c r="AA181" s="177">
        <v>0</v>
      </c>
      <c r="AB181" s="177">
        <f>AA181*K181</f>
        <v>0</v>
      </c>
      <c r="AC181" s="177">
        <v>0</v>
      </c>
      <c r="AD181" s="178">
        <f>AC181*K181</f>
        <v>0</v>
      </c>
      <c r="AR181" s="17" t="s">
        <v>244</v>
      </c>
      <c r="AT181" s="17" t="s">
        <v>183</v>
      </c>
      <c r="AU181" s="17" t="s">
        <v>125</v>
      </c>
      <c r="AY181" s="17" t="s">
        <v>176</v>
      </c>
      <c r="BE181" s="110">
        <f>IF(U181="základní",P181,0)</f>
        <v>0</v>
      </c>
      <c r="BF181" s="110">
        <f>IF(U181="snížená",P181,0)</f>
        <v>0</v>
      </c>
      <c r="BG181" s="110">
        <f>IF(U181="zákl. přenesená",P181,0)</f>
        <v>0</v>
      </c>
      <c r="BH181" s="110">
        <f>IF(U181="sníž. přenesená",P181,0)</f>
        <v>0</v>
      </c>
      <c r="BI181" s="110">
        <f>IF(U181="nulová",P181,0)</f>
        <v>0</v>
      </c>
      <c r="BJ181" s="17" t="s">
        <v>26</v>
      </c>
      <c r="BK181" s="110">
        <f>ROUND(V181*K181,2)</f>
        <v>0</v>
      </c>
      <c r="BL181" s="17" t="s">
        <v>240</v>
      </c>
      <c r="BM181" s="17" t="s">
        <v>528</v>
      </c>
    </row>
    <row r="182" spans="2:65" s="1" customFormat="1" ht="54" customHeight="1">
      <c r="B182" s="34"/>
      <c r="C182" s="35"/>
      <c r="D182" s="35"/>
      <c r="E182" s="35"/>
      <c r="F182" s="269" t="s">
        <v>459</v>
      </c>
      <c r="G182" s="270"/>
      <c r="H182" s="270"/>
      <c r="I182" s="270"/>
      <c r="J182" s="35"/>
      <c r="K182" s="35"/>
      <c r="L182" s="35"/>
      <c r="M182" s="35"/>
      <c r="N182" s="35"/>
      <c r="O182" s="35"/>
      <c r="P182" s="35"/>
      <c r="Q182" s="35"/>
      <c r="R182" s="36"/>
      <c r="T182" s="144"/>
      <c r="U182" s="35"/>
      <c r="V182" s="35"/>
      <c r="W182" s="35"/>
      <c r="X182" s="35"/>
      <c r="Y182" s="35"/>
      <c r="Z182" s="35"/>
      <c r="AA182" s="35"/>
      <c r="AB182" s="35"/>
      <c r="AC182" s="35"/>
      <c r="AD182" s="77"/>
      <c r="AT182" s="17" t="s">
        <v>189</v>
      </c>
      <c r="AU182" s="17" t="s">
        <v>125</v>
      </c>
    </row>
    <row r="183" spans="2:65" s="1" customFormat="1" ht="22.5" customHeight="1">
      <c r="B183" s="34"/>
      <c r="C183" s="171" t="s">
        <v>342</v>
      </c>
      <c r="D183" s="171" t="s">
        <v>177</v>
      </c>
      <c r="E183" s="172" t="s">
        <v>466</v>
      </c>
      <c r="F183" s="262" t="s">
        <v>467</v>
      </c>
      <c r="G183" s="262"/>
      <c r="H183" s="262"/>
      <c r="I183" s="262"/>
      <c r="J183" s="173" t="s">
        <v>230</v>
      </c>
      <c r="K183" s="174">
        <v>2</v>
      </c>
      <c r="L183" s="175">
        <v>0</v>
      </c>
      <c r="M183" s="264">
        <v>0</v>
      </c>
      <c r="N183" s="265"/>
      <c r="O183" s="265"/>
      <c r="P183" s="263">
        <f>ROUND(V183*K183,2)</f>
        <v>0</v>
      </c>
      <c r="Q183" s="263"/>
      <c r="R183" s="36"/>
      <c r="T183" s="176" t="s">
        <v>24</v>
      </c>
      <c r="U183" s="43" t="s">
        <v>52</v>
      </c>
      <c r="V183" s="123">
        <f>L183+M183</f>
        <v>0</v>
      </c>
      <c r="W183" s="123">
        <f>ROUND(L183*K183,2)</f>
        <v>0</v>
      </c>
      <c r="X183" s="123">
        <f>ROUND(M183*K183,2)</f>
        <v>0</v>
      </c>
      <c r="Y183" s="35"/>
      <c r="Z183" s="177">
        <f>Y183*K183</f>
        <v>0</v>
      </c>
      <c r="AA183" s="177">
        <v>0</v>
      </c>
      <c r="AB183" s="177">
        <f>AA183*K183</f>
        <v>0</v>
      </c>
      <c r="AC183" s="177">
        <v>0</v>
      </c>
      <c r="AD183" s="178">
        <f>AC183*K183</f>
        <v>0</v>
      </c>
      <c r="AR183" s="17" t="s">
        <v>240</v>
      </c>
      <c r="AT183" s="17" t="s">
        <v>177</v>
      </c>
      <c r="AU183" s="17" t="s">
        <v>125</v>
      </c>
      <c r="AY183" s="17" t="s">
        <v>176</v>
      </c>
      <c r="BE183" s="110">
        <f>IF(U183="základní",P183,0)</f>
        <v>0</v>
      </c>
      <c r="BF183" s="110">
        <f>IF(U183="snížená",P183,0)</f>
        <v>0</v>
      </c>
      <c r="BG183" s="110">
        <f>IF(U183="zákl. přenesená",P183,0)</f>
        <v>0</v>
      </c>
      <c r="BH183" s="110">
        <f>IF(U183="sníž. přenesená",P183,0)</f>
        <v>0</v>
      </c>
      <c r="BI183" s="110">
        <f>IF(U183="nulová",P183,0)</f>
        <v>0</v>
      </c>
      <c r="BJ183" s="17" t="s">
        <v>26</v>
      </c>
      <c r="BK183" s="110">
        <f>ROUND(V183*K183,2)</f>
        <v>0</v>
      </c>
      <c r="BL183" s="17" t="s">
        <v>240</v>
      </c>
      <c r="BM183" s="17" t="s">
        <v>529</v>
      </c>
    </row>
    <row r="184" spans="2:65" s="1" customFormat="1" ht="30" customHeight="1">
      <c r="B184" s="34"/>
      <c r="C184" s="35"/>
      <c r="D184" s="35"/>
      <c r="E184" s="35"/>
      <c r="F184" s="269" t="s">
        <v>469</v>
      </c>
      <c r="G184" s="270"/>
      <c r="H184" s="270"/>
      <c r="I184" s="270"/>
      <c r="J184" s="35"/>
      <c r="K184" s="35"/>
      <c r="L184" s="35"/>
      <c r="M184" s="35"/>
      <c r="N184" s="35"/>
      <c r="O184" s="35"/>
      <c r="P184" s="35"/>
      <c r="Q184" s="35"/>
      <c r="R184" s="36"/>
      <c r="T184" s="144"/>
      <c r="U184" s="35"/>
      <c r="V184" s="35"/>
      <c r="W184" s="35"/>
      <c r="X184" s="35"/>
      <c r="Y184" s="35"/>
      <c r="Z184" s="35"/>
      <c r="AA184" s="35"/>
      <c r="AB184" s="35"/>
      <c r="AC184" s="35"/>
      <c r="AD184" s="77"/>
      <c r="AT184" s="17" t="s">
        <v>189</v>
      </c>
      <c r="AU184" s="17" t="s">
        <v>125</v>
      </c>
    </row>
    <row r="185" spans="2:65" s="1" customFormat="1" ht="22.5" customHeight="1">
      <c r="B185" s="34"/>
      <c r="C185" s="179" t="s">
        <v>346</v>
      </c>
      <c r="D185" s="179" t="s">
        <v>183</v>
      </c>
      <c r="E185" s="180" t="s">
        <v>530</v>
      </c>
      <c r="F185" s="266" t="s">
        <v>531</v>
      </c>
      <c r="G185" s="266"/>
      <c r="H185" s="266"/>
      <c r="I185" s="266"/>
      <c r="J185" s="181" t="s">
        <v>235</v>
      </c>
      <c r="K185" s="182">
        <v>0</v>
      </c>
      <c r="L185" s="183">
        <v>0</v>
      </c>
      <c r="M185" s="267"/>
      <c r="N185" s="267"/>
      <c r="O185" s="268"/>
      <c r="P185" s="263">
        <f>ROUND(V185*K185,2)</f>
        <v>0</v>
      </c>
      <c r="Q185" s="263"/>
      <c r="R185" s="36"/>
      <c r="T185" s="176" t="s">
        <v>24</v>
      </c>
      <c r="U185" s="43" t="s">
        <v>52</v>
      </c>
      <c r="V185" s="123">
        <f>L185+M185</f>
        <v>0</v>
      </c>
      <c r="W185" s="123">
        <f>ROUND(L185*K185,2)</f>
        <v>0</v>
      </c>
      <c r="X185" s="123">
        <f>ROUND(M185*K185,2)</f>
        <v>0</v>
      </c>
      <c r="Y185" s="35"/>
      <c r="Z185" s="177">
        <f>Y185*K185</f>
        <v>0</v>
      </c>
      <c r="AA185" s="177">
        <v>0</v>
      </c>
      <c r="AB185" s="177">
        <f>AA185*K185</f>
        <v>0</v>
      </c>
      <c r="AC185" s="177">
        <v>0</v>
      </c>
      <c r="AD185" s="178">
        <f>AC185*K185</f>
        <v>0</v>
      </c>
      <c r="AR185" s="17" t="s">
        <v>244</v>
      </c>
      <c r="AT185" s="17" t="s">
        <v>183</v>
      </c>
      <c r="AU185" s="17" t="s">
        <v>125</v>
      </c>
      <c r="AY185" s="17" t="s">
        <v>176</v>
      </c>
      <c r="BE185" s="110">
        <f>IF(U185="základní",P185,0)</f>
        <v>0</v>
      </c>
      <c r="BF185" s="110">
        <f>IF(U185="snížená",P185,0)</f>
        <v>0</v>
      </c>
      <c r="BG185" s="110">
        <f>IF(U185="zákl. přenesená",P185,0)</f>
        <v>0</v>
      </c>
      <c r="BH185" s="110">
        <f>IF(U185="sníž. přenesená",P185,0)</f>
        <v>0</v>
      </c>
      <c r="BI185" s="110">
        <f>IF(U185="nulová",P185,0)</f>
        <v>0</v>
      </c>
      <c r="BJ185" s="17" t="s">
        <v>26</v>
      </c>
      <c r="BK185" s="110">
        <f>ROUND(V185*K185,2)</f>
        <v>0</v>
      </c>
      <c r="BL185" s="17" t="s">
        <v>240</v>
      </c>
      <c r="BM185" s="17" t="s">
        <v>532</v>
      </c>
    </row>
    <row r="186" spans="2:65" s="1" customFormat="1" ht="42" customHeight="1">
      <c r="B186" s="34"/>
      <c r="C186" s="35"/>
      <c r="D186" s="35"/>
      <c r="E186" s="35"/>
      <c r="F186" s="269" t="s">
        <v>533</v>
      </c>
      <c r="G186" s="270"/>
      <c r="H186" s="270"/>
      <c r="I186" s="270"/>
      <c r="J186" s="35"/>
      <c r="K186" s="35"/>
      <c r="L186" s="35"/>
      <c r="M186" s="35"/>
      <c r="N186" s="35"/>
      <c r="O186" s="35"/>
      <c r="P186" s="35"/>
      <c r="Q186" s="35"/>
      <c r="R186" s="36"/>
      <c r="T186" s="144"/>
      <c r="U186" s="35"/>
      <c r="V186" s="35"/>
      <c r="W186" s="35"/>
      <c r="X186" s="35"/>
      <c r="Y186" s="35"/>
      <c r="Z186" s="35"/>
      <c r="AA186" s="35"/>
      <c r="AB186" s="35"/>
      <c r="AC186" s="35"/>
      <c r="AD186" s="77"/>
      <c r="AT186" s="17" t="s">
        <v>189</v>
      </c>
      <c r="AU186" s="17" t="s">
        <v>125</v>
      </c>
    </row>
    <row r="187" spans="2:65" s="1" customFormat="1" ht="22.5" customHeight="1">
      <c r="B187" s="34"/>
      <c r="C187" s="179" t="s">
        <v>351</v>
      </c>
      <c r="D187" s="179" t="s">
        <v>183</v>
      </c>
      <c r="E187" s="180" t="s">
        <v>534</v>
      </c>
      <c r="F187" s="266" t="s">
        <v>535</v>
      </c>
      <c r="G187" s="266"/>
      <c r="H187" s="266"/>
      <c r="I187" s="266"/>
      <c r="J187" s="181" t="s">
        <v>235</v>
      </c>
      <c r="K187" s="182">
        <v>1</v>
      </c>
      <c r="L187" s="183">
        <v>0</v>
      </c>
      <c r="M187" s="267"/>
      <c r="N187" s="267"/>
      <c r="O187" s="268"/>
      <c r="P187" s="263">
        <f>ROUND(V187*K187,2)</f>
        <v>0</v>
      </c>
      <c r="Q187" s="263"/>
      <c r="R187" s="36"/>
      <c r="T187" s="176" t="s">
        <v>24</v>
      </c>
      <c r="U187" s="43" t="s">
        <v>52</v>
      </c>
      <c r="V187" s="123">
        <f>L187+M187</f>
        <v>0</v>
      </c>
      <c r="W187" s="123">
        <f>ROUND(L187*K187,2)</f>
        <v>0</v>
      </c>
      <c r="X187" s="123">
        <f>ROUND(M187*K187,2)</f>
        <v>0</v>
      </c>
      <c r="Y187" s="35"/>
      <c r="Z187" s="177">
        <f>Y187*K187</f>
        <v>0</v>
      </c>
      <c r="AA187" s="177">
        <v>0</v>
      </c>
      <c r="AB187" s="177">
        <f>AA187*K187</f>
        <v>0</v>
      </c>
      <c r="AC187" s="177">
        <v>0</v>
      </c>
      <c r="AD187" s="178">
        <f>AC187*K187</f>
        <v>0</v>
      </c>
      <c r="AR187" s="17" t="s">
        <v>244</v>
      </c>
      <c r="AT187" s="17" t="s">
        <v>183</v>
      </c>
      <c r="AU187" s="17" t="s">
        <v>125</v>
      </c>
      <c r="AY187" s="17" t="s">
        <v>176</v>
      </c>
      <c r="BE187" s="110">
        <f>IF(U187="základní",P187,0)</f>
        <v>0</v>
      </c>
      <c r="BF187" s="110">
        <f>IF(U187="snížená",P187,0)</f>
        <v>0</v>
      </c>
      <c r="BG187" s="110">
        <f>IF(U187="zákl. přenesená",P187,0)</f>
        <v>0</v>
      </c>
      <c r="BH187" s="110">
        <f>IF(U187="sníž. přenesená",P187,0)</f>
        <v>0</v>
      </c>
      <c r="BI187" s="110">
        <f>IF(U187="nulová",P187,0)</f>
        <v>0</v>
      </c>
      <c r="BJ187" s="17" t="s">
        <v>26</v>
      </c>
      <c r="BK187" s="110">
        <f>ROUND(V187*K187,2)</f>
        <v>0</v>
      </c>
      <c r="BL187" s="17" t="s">
        <v>240</v>
      </c>
      <c r="BM187" s="17" t="s">
        <v>536</v>
      </c>
    </row>
    <row r="188" spans="2:65" s="1" customFormat="1" ht="22.5" customHeight="1">
      <c r="B188" s="34"/>
      <c r="C188" s="35"/>
      <c r="D188" s="35"/>
      <c r="E188" s="35"/>
      <c r="F188" s="269" t="s">
        <v>537</v>
      </c>
      <c r="G188" s="270"/>
      <c r="H188" s="270"/>
      <c r="I188" s="270"/>
      <c r="J188" s="35"/>
      <c r="K188" s="35"/>
      <c r="L188" s="35"/>
      <c r="M188" s="35"/>
      <c r="N188" s="35"/>
      <c r="O188" s="35"/>
      <c r="P188" s="35"/>
      <c r="Q188" s="35"/>
      <c r="R188" s="36"/>
      <c r="T188" s="144"/>
      <c r="U188" s="35"/>
      <c r="V188" s="35"/>
      <c r="W188" s="35"/>
      <c r="X188" s="35"/>
      <c r="Y188" s="35"/>
      <c r="Z188" s="35"/>
      <c r="AA188" s="35"/>
      <c r="AB188" s="35"/>
      <c r="AC188" s="35"/>
      <c r="AD188" s="77"/>
      <c r="AT188" s="17" t="s">
        <v>189</v>
      </c>
      <c r="AU188" s="17" t="s">
        <v>125</v>
      </c>
    </row>
    <row r="189" spans="2:65" s="1" customFormat="1" ht="22.5" customHeight="1">
      <c r="B189" s="34"/>
      <c r="C189" s="179" t="s">
        <v>355</v>
      </c>
      <c r="D189" s="179" t="s">
        <v>183</v>
      </c>
      <c r="E189" s="180" t="s">
        <v>538</v>
      </c>
      <c r="F189" s="266" t="s">
        <v>539</v>
      </c>
      <c r="G189" s="266"/>
      <c r="H189" s="266"/>
      <c r="I189" s="266"/>
      <c r="J189" s="181" t="s">
        <v>235</v>
      </c>
      <c r="K189" s="182">
        <v>1</v>
      </c>
      <c r="L189" s="183">
        <v>0</v>
      </c>
      <c r="M189" s="267"/>
      <c r="N189" s="267"/>
      <c r="O189" s="268"/>
      <c r="P189" s="263">
        <f>ROUND(V189*K189,2)</f>
        <v>0</v>
      </c>
      <c r="Q189" s="263"/>
      <c r="R189" s="36"/>
      <c r="T189" s="176" t="s">
        <v>24</v>
      </c>
      <c r="U189" s="43" t="s">
        <v>52</v>
      </c>
      <c r="V189" s="123">
        <f>L189+M189</f>
        <v>0</v>
      </c>
      <c r="W189" s="123">
        <f>ROUND(L189*K189,2)</f>
        <v>0</v>
      </c>
      <c r="X189" s="123">
        <f>ROUND(M189*K189,2)</f>
        <v>0</v>
      </c>
      <c r="Y189" s="35"/>
      <c r="Z189" s="177">
        <f>Y189*K189</f>
        <v>0</v>
      </c>
      <c r="AA189" s="177">
        <v>0</v>
      </c>
      <c r="AB189" s="177">
        <f>AA189*K189</f>
        <v>0</v>
      </c>
      <c r="AC189" s="177">
        <v>0</v>
      </c>
      <c r="AD189" s="178">
        <f>AC189*K189</f>
        <v>0</v>
      </c>
      <c r="AR189" s="17" t="s">
        <v>244</v>
      </c>
      <c r="AT189" s="17" t="s">
        <v>183</v>
      </c>
      <c r="AU189" s="17" t="s">
        <v>125</v>
      </c>
      <c r="AY189" s="17" t="s">
        <v>176</v>
      </c>
      <c r="BE189" s="110">
        <f>IF(U189="základní",P189,0)</f>
        <v>0</v>
      </c>
      <c r="BF189" s="110">
        <f>IF(U189="snížená",P189,0)</f>
        <v>0</v>
      </c>
      <c r="BG189" s="110">
        <f>IF(U189="zákl. přenesená",P189,0)</f>
        <v>0</v>
      </c>
      <c r="BH189" s="110">
        <f>IF(U189="sníž. přenesená",P189,0)</f>
        <v>0</v>
      </c>
      <c r="BI189" s="110">
        <f>IF(U189="nulová",P189,0)</f>
        <v>0</v>
      </c>
      <c r="BJ189" s="17" t="s">
        <v>26</v>
      </c>
      <c r="BK189" s="110">
        <f>ROUND(V189*K189,2)</f>
        <v>0</v>
      </c>
      <c r="BL189" s="17" t="s">
        <v>240</v>
      </c>
      <c r="BM189" s="17" t="s">
        <v>540</v>
      </c>
    </row>
    <row r="190" spans="2:65" s="1" customFormat="1" ht="30" customHeight="1">
      <c r="B190" s="34"/>
      <c r="C190" s="35"/>
      <c r="D190" s="35"/>
      <c r="E190" s="35"/>
      <c r="F190" s="269" t="s">
        <v>541</v>
      </c>
      <c r="G190" s="270"/>
      <c r="H190" s="270"/>
      <c r="I190" s="270"/>
      <c r="J190" s="35"/>
      <c r="K190" s="35"/>
      <c r="L190" s="35"/>
      <c r="M190" s="35"/>
      <c r="N190" s="35"/>
      <c r="O190" s="35"/>
      <c r="P190" s="35"/>
      <c r="Q190" s="35"/>
      <c r="R190" s="36"/>
      <c r="T190" s="144"/>
      <c r="U190" s="35"/>
      <c r="V190" s="35"/>
      <c r="W190" s="35"/>
      <c r="X190" s="35"/>
      <c r="Y190" s="35"/>
      <c r="Z190" s="35"/>
      <c r="AA190" s="35"/>
      <c r="AB190" s="35"/>
      <c r="AC190" s="35"/>
      <c r="AD190" s="77"/>
      <c r="AT190" s="17" t="s">
        <v>189</v>
      </c>
      <c r="AU190" s="17" t="s">
        <v>125</v>
      </c>
    </row>
    <row r="191" spans="2:65" s="1" customFormat="1" ht="22.5" customHeight="1">
      <c r="B191" s="34"/>
      <c r="C191" s="179" t="s">
        <v>360</v>
      </c>
      <c r="D191" s="179" t="s">
        <v>183</v>
      </c>
      <c r="E191" s="180" t="s">
        <v>470</v>
      </c>
      <c r="F191" s="266" t="s">
        <v>471</v>
      </c>
      <c r="G191" s="266"/>
      <c r="H191" s="266"/>
      <c r="I191" s="266"/>
      <c r="J191" s="181" t="s">
        <v>235</v>
      </c>
      <c r="K191" s="182">
        <v>5</v>
      </c>
      <c r="L191" s="183">
        <v>0</v>
      </c>
      <c r="M191" s="267"/>
      <c r="N191" s="267"/>
      <c r="O191" s="268"/>
      <c r="P191" s="263">
        <f>ROUND(V191*K191,2)</f>
        <v>0</v>
      </c>
      <c r="Q191" s="263"/>
      <c r="R191" s="36"/>
      <c r="T191" s="176" t="s">
        <v>24</v>
      </c>
      <c r="U191" s="43" t="s">
        <v>52</v>
      </c>
      <c r="V191" s="123">
        <f>L191+M191</f>
        <v>0</v>
      </c>
      <c r="W191" s="123">
        <f>ROUND(L191*K191,2)</f>
        <v>0</v>
      </c>
      <c r="X191" s="123">
        <f>ROUND(M191*K191,2)</f>
        <v>0</v>
      </c>
      <c r="Y191" s="35"/>
      <c r="Z191" s="177">
        <f>Y191*K191</f>
        <v>0</v>
      </c>
      <c r="AA191" s="177">
        <v>0</v>
      </c>
      <c r="AB191" s="177">
        <f>AA191*K191</f>
        <v>0</v>
      </c>
      <c r="AC191" s="177">
        <v>0</v>
      </c>
      <c r="AD191" s="178">
        <f>AC191*K191</f>
        <v>0</v>
      </c>
      <c r="AR191" s="17" t="s">
        <v>244</v>
      </c>
      <c r="AT191" s="17" t="s">
        <v>183</v>
      </c>
      <c r="AU191" s="17" t="s">
        <v>125</v>
      </c>
      <c r="AY191" s="17" t="s">
        <v>176</v>
      </c>
      <c r="BE191" s="110">
        <f>IF(U191="základní",P191,0)</f>
        <v>0</v>
      </c>
      <c r="BF191" s="110">
        <f>IF(U191="snížená",P191,0)</f>
        <v>0</v>
      </c>
      <c r="BG191" s="110">
        <f>IF(U191="zákl. přenesená",P191,0)</f>
        <v>0</v>
      </c>
      <c r="BH191" s="110">
        <f>IF(U191="sníž. přenesená",P191,0)</f>
        <v>0</v>
      </c>
      <c r="BI191" s="110">
        <f>IF(U191="nulová",P191,0)</f>
        <v>0</v>
      </c>
      <c r="BJ191" s="17" t="s">
        <v>26</v>
      </c>
      <c r="BK191" s="110">
        <f>ROUND(V191*K191,2)</f>
        <v>0</v>
      </c>
      <c r="BL191" s="17" t="s">
        <v>240</v>
      </c>
      <c r="BM191" s="17" t="s">
        <v>542</v>
      </c>
    </row>
    <row r="192" spans="2:65" s="1" customFormat="1" ht="30" customHeight="1">
      <c r="B192" s="34"/>
      <c r="C192" s="35"/>
      <c r="D192" s="35"/>
      <c r="E192" s="35"/>
      <c r="F192" s="269" t="s">
        <v>473</v>
      </c>
      <c r="G192" s="270"/>
      <c r="H192" s="270"/>
      <c r="I192" s="270"/>
      <c r="J192" s="35"/>
      <c r="K192" s="35"/>
      <c r="L192" s="35"/>
      <c r="M192" s="35"/>
      <c r="N192" s="35"/>
      <c r="O192" s="35"/>
      <c r="P192" s="35"/>
      <c r="Q192" s="35"/>
      <c r="R192" s="36"/>
      <c r="T192" s="144"/>
      <c r="U192" s="35"/>
      <c r="V192" s="35"/>
      <c r="W192" s="35"/>
      <c r="X192" s="35"/>
      <c r="Y192" s="35"/>
      <c r="Z192" s="35"/>
      <c r="AA192" s="35"/>
      <c r="AB192" s="35"/>
      <c r="AC192" s="35"/>
      <c r="AD192" s="77"/>
      <c r="AT192" s="17" t="s">
        <v>189</v>
      </c>
      <c r="AU192" s="17" t="s">
        <v>125</v>
      </c>
    </row>
    <row r="193" spans="2:65" s="1" customFormat="1" ht="31.5" customHeight="1">
      <c r="B193" s="34"/>
      <c r="C193" s="179" t="s">
        <v>364</v>
      </c>
      <c r="D193" s="179" t="s">
        <v>183</v>
      </c>
      <c r="E193" s="180" t="s">
        <v>543</v>
      </c>
      <c r="F193" s="266" t="s">
        <v>544</v>
      </c>
      <c r="G193" s="266"/>
      <c r="H193" s="266"/>
      <c r="I193" s="266"/>
      <c r="J193" s="181" t="s">
        <v>235</v>
      </c>
      <c r="K193" s="182">
        <v>1</v>
      </c>
      <c r="L193" s="183">
        <v>0</v>
      </c>
      <c r="M193" s="267"/>
      <c r="N193" s="267"/>
      <c r="O193" s="268"/>
      <c r="P193" s="263">
        <f>ROUND(V193*K193,2)</f>
        <v>0</v>
      </c>
      <c r="Q193" s="263"/>
      <c r="R193" s="36"/>
      <c r="T193" s="176" t="s">
        <v>24</v>
      </c>
      <c r="U193" s="43" t="s">
        <v>52</v>
      </c>
      <c r="V193" s="123">
        <f>L193+M193</f>
        <v>0</v>
      </c>
      <c r="W193" s="123">
        <f>ROUND(L193*K193,2)</f>
        <v>0</v>
      </c>
      <c r="X193" s="123">
        <f>ROUND(M193*K193,2)</f>
        <v>0</v>
      </c>
      <c r="Y193" s="35"/>
      <c r="Z193" s="177">
        <f>Y193*K193</f>
        <v>0</v>
      </c>
      <c r="AA193" s="177">
        <v>0</v>
      </c>
      <c r="AB193" s="177">
        <f>AA193*K193</f>
        <v>0</v>
      </c>
      <c r="AC193" s="177">
        <v>0</v>
      </c>
      <c r="AD193" s="178">
        <f>AC193*K193</f>
        <v>0</v>
      </c>
      <c r="AR193" s="17" t="s">
        <v>244</v>
      </c>
      <c r="AT193" s="17" t="s">
        <v>183</v>
      </c>
      <c r="AU193" s="17" t="s">
        <v>125</v>
      </c>
      <c r="AY193" s="17" t="s">
        <v>176</v>
      </c>
      <c r="BE193" s="110">
        <f>IF(U193="základní",P193,0)</f>
        <v>0</v>
      </c>
      <c r="BF193" s="110">
        <f>IF(U193="snížená",P193,0)</f>
        <v>0</v>
      </c>
      <c r="BG193" s="110">
        <f>IF(U193="zákl. přenesená",P193,0)</f>
        <v>0</v>
      </c>
      <c r="BH193" s="110">
        <f>IF(U193="sníž. přenesená",P193,0)</f>
        <v>0</v>
      </c>
      <c r="BI193" s="110">
        <f>IF(U193="nulová",P193,0)</f>
        <v>0</v>
      </c>
      <c r="BJ193" s="17" t="s">
        <v>26</v>
      </c>
      <c r="BK193" s="110">
        <f>ROUND(V193*K193,2)</f>
        <v>0</v>
      </c>
      <c r="BL193" s="17" t="s">
        <v>240</v>
      </c>
      <c r="BM193" s="17" t="s">
        <v>545</v>
      </c>
    </row>
    <row r="194" spans="2:65" s="1" customFormat="1" ht="42" customHeight="1">
      <c r="B194" s="34"/>
      <c r="C194" s="35"/>
      <c r="D194" s="35"/>
      <c r="E194" s="35"/>
      <c r="F194" s="269" t="s">
        <v>546</v>
      </c>
      <c r="G194" s="270"/>
      <c r="H194" s="270"/>
      <c r="I194" s="270"/>
      <c r="J194" s="35"/>
      <c r="K194" s="35"/>
      <c r="L194" s="35"/>
      <c r="M194" s="35"/>
      <c r="N194" s="35"/>
      <c r="O194" s="35"/>
      <c r="P194" s="35"/>
      <c r="Q194" s="35"/>
      <c r="R194" s="36"/>
      <c r="T194" s="144"/>
      <c r="U194" s="35"/>
      <c r="V194" s="35"/>
      <c r="W194" s="35"/>
      <c r="X194" s="35"/>
      <c r="Y194" s="35"/>
      <c r="Z194" s="35"/>
      <c r="AA194" s="35"/>
      <c r="AB194" s="35"/>
      <c r="AC194" s="35"/>
      <c r="AD194" s="77"/>
      <c r="AT194" s="17" t="s">
        <v>189</v>
      </c>
      <c r="AU194" s="17" t="s">
        <v>125</v>
      </c>
    </row>
    <row r="195" spans="2:65" s="1" customFormat="1" ht="31.5" customHeight="1">
      <c r="B195" s="34"/>
      <c r="C195" s="179" t="s">
        <v>369</v>
      </c>
      <c r="D195" s="179" t="s">
        <v>183</v>
      </c>
      <c r="E195" s="180" t="s">
        <v>547</v>
      </c>
      <c r="F195" s="266" t="s">
        <v>548</v>
      </c>
      <c r="G195" s="266"/>
      <c r="H195" s="266"/>
      <c r="I195" s="266"/>
      <c r="J195" s="181" t="s">
        <v>235</v>
      </c>
      <c r="K195" s="182">
        <v>1</v>
      </c>
      <c r="L195" s="183">
        <v>0</v>
      </c>
      <c r="M195" s="267"/>
      <c r="N195" s="267"/>
      <c r="O195" s="268"/>
      <c r="P195" s="263">
        <f>ROUND(V195*K195,2)</f>
        <v>0</v>
      </c>
      <c r="Q195" s="263"/>
      <c r="R195" s="36"/>
      <c r="T195" s="176" t="s">
        <v>24</v>
      </c>
      <c r="U195" s="43" t="s">
        <v>52</v>
      </c>
      <c r="V195" s="123">
        <f>L195+M195</f>
        <v>0</v>
      </c>
      <c r="W195" s="123">
        <f>ROUND(L195*K195,2)</f>
        <v>0</v>
      </c>
      <c r="X195" s="123">
        <f>ROUND(M195*K195,2)</f>
        <v>0</v>
      </c>
      <c r="Y195" s="35"/>
      <c r="Z195" s="177">
        <f>Y195*K195</f>
        <v>0</v>
      </c>
      <c r="AA195" s="177">
        <v>0</v>
      </c>
      <c r="AB195" s="177">
        <f>AA195*K195</f>
        <v>0</v>
      </c>
      <c r="AC195" s="177">
        <v>0</v>
      </c>
      <c r="AD195" s="178">
        <f>AC195*K195</f>
        <v>0</v>
      </c>
      <c r="AR195" s="17" t="s">
        <v>244</v>
      </c>
      <c r="AT195" s="17" t="s">
        <v>183</v>
      </c>
      <c r="AU195" s="17" t="s">
        <v>125</v>
      </c>
      <c r="AY195" s="17" t="s">
        <v>176</v>
      </c>
      <c r="BE195" s="110">
        <f>IF(U195="základní",P195,0)</f>
        <v>0</v>
      </c>
      <c r="BF195" s="110">
        <f>IF(U195="snížená",P195,0)</f>
        <v>0</v>
      </c>
      <c r="BG195" s="110">
        <f>IF(U195="zákl. přenesená",P195,0)</f>
        <v>0</v>
      </c>
      <c r="BH195" s="110">
        <f>IF(U195="sníž. přenesená",P195,0)</f>
        <v>0</v>
      </c>
      <c r="BI195" s="110">
        <f>IF(U195="nulová",P195,0)</f>
        <v>0</v>
      </c>
      <c r="BJ195" s="17" t="s">
        <v>26</v>
      </c>
      <c r="BK195" s="110">
        <f>ROUND(V195*K195,2)</f>
        <v>0</v>
      </c>
      <c r="BL195" s="17" t="s">
        <v>240</v>
      </c>
      <c r="BM195" s="17" t="s">
        <v>549</v>
      </c>
    </row>
    <row r="196" spans="2:65" s="1" customFormat="1" ht="42" customHeight="1">
      <c r="B196" s="34"/>
      <c r="C196" s="35"/>
      <c r="D196" s="35"/>
      <c r="E196" s="35"/>
      <c r="F196" s="269" t="s">
        <v>550</v>
      </c>
      <c r="G196" s="270"/>
      <c r="H196" s="270"/>
      <c r="I196" s="270"/>
      <c r="J196" s="35"/>
      <c r="K196" s="35"/>
      <c r="L196" s="35"/>
      <c r="M196" s="35"/>
      <c r="N196" s="35"/>
      <c r="O196" s="35"/>
      <c r="P196" s="35"/>
      <c r="Q196" s="35"/>
      <c r="R196" s="36"/>
      <c r="T196" s="144"/>
      <c r="U196" s="35"/>
      <c r="V196" s="35"/>
      <c r="W196" s="35"/>
      <c r="X196" s="35"/>
      <c r="Y196" s="35"/>
      <c r="Z196" s="35"/>
      <c r="AA196" s="35"/>
      <c r="AB196" s="35"/>
      <c r="AC196" s="35"/>
      <c r="AD196" s="77"/>
      <c r="AT196" s="17" t="s">
        <v>189</v>
      </c>
      <c r="AU196" s="17" t="s">
        <v>125</v>
      </c>
    </row>
    <row r="197" spans="2:65" s="1" customFormat="1" ht="31.5" customHeight="1">
      <c r="B197" s="34"/>
      <c r="C197" s="179" t="s">
        <v>478</v>
      </c>
      <c r="D197" s="179" t="s">
        <v>183</v>
      </c>
      <c r="E197" s="180" t="s">
        <v>551</v>
      </c>
      <c r="F197" s="266" t="s">
        <v>552</v>
      </c>
      <c r="G197" s="266"/>
      <c r="H197" s="266"/>
      <c r="I197" s="266"/>
      <c r="J197" s="181" t="s">
        <v>235</v>
      </c>
      <c r="K197" s="182">
        <v>1</v>
      </c>
      <c r="L197" s="183">
        <v>0</v>
      </c>
      <c r="M197" s="267"/>
      <c r="N197" s="267"/>
      <c r="O197" s="268"/>
      <c r="P197" s="263">
        <f>ROUND(V197*K197,2)</f>
        <v>0</v>
      </c>
      <c r="Q197" s="263"/>
      <c r="R197" s="36"/>
      <c r="T197" s="176" t="s">
        <v>24</v>
      </c>
      <c r="U197" s="43" t="s">
        <v>52</v>
      </c>
      <c r="V197" s="123">
        <f>L197+M197</f>
        <v>0</v>
      </c>
      <c r="W197" s="123">
        <f>ROUND(L197*K197,2)</f>
        <v>0</v>
      </c>
      <c r="X197" s="123">
        <f>ROUND(M197*K197,2)</f>
        <v>0</v>
      </c>
      <c r="Y197" s="35"/>
      <c r="Z197" s="177">
        <f>Y197*K197</f>
        <v>0</v>
      </c>
      <c r="AA197" s="177">
        <v>0</v>
      </c>
      <c r="AB197" s="177">
        <f>AA197*K197</f>
        <v>0</v>
      </c>
      <c r="AC197" s="177">
        <v>0</v>
      </c>
      <c r="AD197" s="178">
        <f>AC197*K197</f>
        <v>0</v>
      </c>
      <c r="AR197" s="17" t="s">
        <v>244</v>
      </c>
      <c r="AT197" s="17" t="s">
        <v>183</v>
      </c>
      <c r="AU197" s="17" t="s">
        <v>125</v>
      </c>
      <c r="AY197" s="17" t="s">
        <v>176</v>
      </c>
      <c r="BE197" s="110">
        <f>IF(U197="základní",P197,0)</f>
        <v>0</v>
      </c>
      <c r="BF197" s="110">
        <f>IF(U197="snížená",P197,0)</f>
        <v>0</v>
      </c>
      <c r="BG197" s="110">
        <f>IF(U197="zákl. přenesená",P197,0)</f>
        <v>0</v>
      </c>
      <c r="BH197" s="110">
        <f>IF(U197="sníž. přenesená",P197,0)</f>
        <v>0</v>
      </c>
      <c r="BI197" s="110">
        <f>IF(U197="nulová",P197,0)</f>
        <v>0</v>
      </c>
      <c r="BJ197" s="17" t="s">
        <v>26</v>
      </c>
      <c r="BK197" s="110">
        <f>ROUND(V197*K197,2)</f>
        <v>0</v>
      </c>
      <c r="BL197" s="17" t="s">
        <v>240</v>
      </c>
      <c r="BM197" s="17" t="s">
        <v>553</v>
      </c>
    </row>
    <row r="198" spans="2:65" s="1" customFormat="1" ht="42" customHeight="1">
      <c r="B198" s="34"/>
      <c r="C198" s="35"/>
      <c r="D198" s="35"/>
      <c r="E198" s="35"/>
      <c r="F198" s="269" t="s">
        <v>554</v>
      </c>
      <c r="G198" s="270"/>
      <c r="H198" s="270"/>
      <c r="I198" s="270"/>
      <c r="J198" s="35"/>
      <c r="K198" s="35"/>
      <c r="L198" s="35"/>
      <c r="M198" s="35"/>
      <c r="N198" s="35"/>
      <c r="O198" s="35"/>
      <c r="P198" s="35"/>
      <c r="Q198" s="35"/>
      <c r="R198" s="36"/>
      <c r="T198" s="144"/>
      <c r="U198" s="35"/>
      <c r="V198" s="35"/>
      <c r="W198" s="35"/>
      <c r="X198" s="35"/>
      <c r="Y198" s="35"/>
      <c r="Z198" s="35"/>
      <c r="AA198" s="35"/>
      <c r="AB198" s="35"/>
      <c r="AC198" s="35"/>
      <c r="AD198" s="77"/>
      <c r="AT198" s="17" t="s">
        <v>189</v>
      </c>
      <c r="AU198" s="17" t="s">
        <v>125</v>
      </c>
    </row>
    <row r="199" spans="2:65" s="1" customFormat="1" ht="31.5" customHeight="1">
      <c r="B199" s="34"/>
      <c r="C199" s="179" t="s">
        <v>481</v>
      </c>
      <c r="D199" s="179" t="s">
        <v>183</v>
      </c>
      <c r="E199" s="180" t="s">
        <v>555</v>
      </c>
      <c r="F199" s="266" t="s">
        <v>556</v>
      </c>
      <c r="G199" s="266"/>
      <c r="H199" s="266"/>
      <c r="I199" s="266"/>
      <c r="J199" s="181" t="s">
        <v>235</v>
      </c>
      <c r="K199" s="182">
        <v>1</v>
      </c>
      <c r="L199" s="183">
        <v>0</v>
      </c>
      <c r="M199" s="267"/>
      <c r="N199" s="267"/>
      <c r="O199" s="268"/>
      <c r="P199" s="263">
        <f>ROUND(V199*K199,2)</f>
        <v>0</v>
      </c>
      <c r="Q199" s="263"/>
      <c r="R199" s="36"/>
      <c r="T199" s="176" t="s">
        <v>24</v>
      </c>
      <c r="U199" s="43" t="s">
        <v>52</v>
      </c>
      <c r="V199" s="123">
        <f>L199+M199</f>
        <v>0</v>
      </c>
      <c r="W199" s="123">
        <f>ROUND(L199*K199,2)</f>
        <v>0</v>
      </c>
      <c r="X199" s="123">
        <f>ROUND(M199*K199,2)</f>
        <v>0</v>
      </c>
      <c r="Y199" s="35"/>
      <c r="Z199" s="177">
        <f>Y199*K199</f>
        <v>0</v>
      </c>
      <c r="AA199" s="177">
        <v>0</v>
      </c>
      <c r="AB199" s="177">
        <f>AA199*K199</f>
        <v>0</v>
      </c>
      <c r="AC199" s="177">
        <v>0</v>
      </c>
      <c r="AD199" s="178">
        <f>AC199*K199</f>
        <v>0</v>
      </c>
      <c r="AR199" s="17" t="s">
        <v>244</v>
      </c>
      <c r="AT199" s="17" t="s">
        <v>183</v>
      </c>
      <c r="AU199" s="17" t="s">
        <v>125</v>
      </c>
      <c r="AY199" s="17" t="s">
        <v>176</v>
      </c>
      <c r="BE199" s="110">
        <f>IF(U199="základní",P199,0)</f>
        <v>0</v>
      </c>
      <c r="BF199" s="110">
        <f>IF(U199="snížená",P199,0)</f>
        <v>0</v>
      </c>
      <c r="BG199" s="110">
        <f>IF(U199="zákl. přenesená",P199,0)</f>
        <v>0</v>
      </c>
      <c r="BH199" s="110">
        <f>IF(U199="sníž. přenesená",P199,0)</f>
        <v>0</v>
      </c>
      <c r="BI199" s="110">
        <f>IF(U199="nulová",P199,0)</f>
        <v>0</v>
      </c>
      <c r="BJ199" s="17" t="s">
        <v>26</v>
      </c>
      <c r="BK199" s="110">
        <f>ROUND(V199*K199,2)</f>
        <v>0</v>
      </c>
      <c r="BL199" s="17" t="s">
        <v>240</v>
      </c>
      <c r="BM199" s="17" t="s">
        <v>557</v>
      </c>
    </row>
    <row r="200" spans="2:65" s="1" customFormat="1" ht="30" customHeight="1">
      <c r="B200" s="34"/>
      <c r="C200" s="35"/>
      <c r="D200" s="35"/>
      <c r="E200" s="35"/>
      <c r="F200" s="269" t="s">
        <v>558</v>
      </c>
      <c r="G200" s="270"/>
      <c r="H200" s="270"/>
      <c r="I200" s="270"/>
      <c r="J200" s="35"/>
      <c r="K200" s="35"/>
      <c r="L200" s="35"/>
      <c r="M200" s="35"/>
      <c r="N200" s="35"/>
      <c r="O200" s="35"/>
      <c r="P200" s="35"/>
      <c r="Q200" s="35"/>
      <c r="R200" s="36"/>
      <c r="T200" s="144"/>
      <c r="U200" s="35"/>
      <c r="V200" s="35"/>
      <c r="W200" s="35"/>
      <c r="X200" s="35"/>
      <c r="Y200" s="35"/>
      <c r="Z200" s="35"/>
      <c r="AA200" s="35"/>
      <c r="AB200" s="35"/>
      <c r="AC200" s="35"/>
      <c r="AD200" s="77"/>
      <c r="AT200" s="17" t="s">
        <v>189</v>
      </c>
      <c r="AU200" s="17" t="s">
        <v>125</v>
      </c>
    </row>
    <row r="201" spans="2:65" s="1" customFormat="1" ht="22.5" customHeight="1">
      <c r="B201" s="34"/>
      <c r="C201" s="179" t="s">
        <v>483</v>
      </c>
      <c r="D201" s="179" t="s">
        <v>183</v>
      </c>
      <c r="E201" s="180" t="s">
        <v>559</v>
      </c>
      <c r="F201" s="266" t="s">
        <v>560</v>
      </c>
      <c r="G201" s="266"/>
      <c r="H201" s="266"/>
      <c r="I201" s="266"/>
      <c r="J201" s="181" t="s">
        <v>235</v>
      </c>
      <c r="K201" s="182">
        <v>1</v>
      </c>
      <c r="L201" s="183">
        <v>0</v>
      </c>
      <c r="M201" s="267"/>
      <c r="N201" s="267"/>
      <c r="O201" s="268"/>
      <c r="P201" s="263">
        <f>ROUND(V201*K201,2)</f>
        <v>0</v>
      </c>
      <c r="Q201" s="263"/>
      <c r="R201" s="36"/>
      <c r="T201" s="176" t="s">
        <v>24</v>
      </c>
      <c r="U201" s="43" t="s">
        <v>52</v>
      </c>
      <c r="V201" s="123">
        <f>L201+M201</f>
        <v>0</v>
      </c>
      <c r="W201" s="123">
        <f>ROUND(L201*K201,2)</f>
        <v>0</v>
      </c>
      <c r="X201" s="123">
        <f>ROUND(M201*K201,2)</f>
        <v>0</v>
      </c>
      <c r="Y201" s="35"/>
      <c r="Z201" s="177">
        <f>Y201*K201</f>
        <v>0</v>
      </c>
      <c r="AA201" s="177">
        <v>0</v>
      </c>
      <c r="AB201" s="177">
        <f>AA201*K201</f>
        <v>0</v>
      </c>
      <c r="AC201" s="177">
        <v>0</v>
      </c>
      <c r="AD201" s="178">
        <f>AC201*K201</f>
        <v>0</v>
      </c>
      <c r="AR201" s="17" t="s">
        <v>244</v>
      </c>
      <c r="AT201" s="17" t="s">
        <v>183</v>
      </c>
      <c r="AU201" s="17" t="s">
        <v>125</v>
      </c>
      <c r="AY201" s="17" t="s">
        <v>176</v>
      </c>
      <c r="BE201" s="110">
        <f>IF(U201="základní",P201,0)</f>
        <v>0</v>
      </c>
      <c r="BF201" s="110">
        <f>IF(U201="snížená",P201,0)</f>
        <v>0</v>
      </c>
      <c r="BG201" s="110">
        <f>IF(U201="zákl. přenesená",P201,0)</f>
        <v>0</v>
      </c>
      <c r="BH201" s="110">
        <f>IF(U201="sníž. přenesená",P201,0)</f>
        <v>0</v>
      </c>
      <c r="BI201" s="110">
        <f>IF(U201="nulová",P201,0)</f>
        <v>0</v>
      </c>
      <c r="BJ201" s="17" t="s">
        <v>26</v>
      </c>
      <c r="BK201" s="110">
        <f>ROUND(V201*K201,2)</f>
        <v>0</v>
      </c>
      <c r="BL201" s="17" t="s">
        <v>240</v>
      </c>
      <c r="BM201" s="17" t="s">
        <v>561</v>
      </c>
    </row>
    <row r="202" spans="2:65" s="1" customFormat="1" ht="31.5" customHeight="1">
      <c r="B202" s="34"/>
      <c r="C202" s="179" t="s">
        <v>485</v>
      </c>
      <c r="D202" s="179" t="s">
        <v>183</v>
      </c>
      <c r="E202" s="180" t="s">
        <v>562</v>
      </c>
      <c r="F202" s="266" t="s">
        <v>563</v>
      </c>
      <c r="G202" s="266"/>
      <c r="H202" s="266"/>
      <c r="I202" s="266"/>
      <c r="J202" s="181" t="s">
        <v>235</v>
      </c>
      <c r="K202" s="182">
        <v>1</v>
      </c>
      <c r="L202" s="183">
        <v>0</v>
      </c>
      <c r="M202" s="267"/>
      <c r="N202" s="267"/>
      <c r="O202" s="268"/>
      <c r="P202" s="263">
        <f>ROUND(V202*K202,2)</f>
        <v>0</v>
      </c>
      <c r="Q202" s="263"/>
      <c r="R202" s="36"/>
      <c r="T202" s="176" t="s">
        <v>24</v>
      </c>
      <c r="U202" s="43" t="s">
        <v>52</v>
      </c>
      <c r="V202" s="123">
        <f>L202+M202</f>
        <v>0</v>
      </c>
      <c r="W202" s="123">
        <f>ROUND(L202*K202,2)</f>
        <v>0</v>
      </c>
      <c r="X202" s="123">
        <f>ROUND(M202*K202,2)</f>
        <v>0</v>
      </c>
      <c r="Y202" s="35"/>
      <c r="Z202" s="177">
        <f>Y202*K202</f>
        <v>0</v>
      </c>
      <c r="AA202" s="177">
        <v>0</v>
      </c>
      <c r="AB202" s="177">
        <f>AA202*K202</f>
        <v>0</v>
      </c>
      <c r="AC202" s="177">
        <v>0</v>
      </c>
      <c r="AD202" s="178">
        <f>AC202*K202</f>
        <v>0</v>
      </c>
      <c r="AR202" s="17" t="s">
        <v>244</v>
      </c>
      <c r="AT202" s="17" t="s">
        <v>183</v>
      </c>
      <c r="AU202" s="17" t="s">
        <v>125</v>
      </c>
      <c r="AY202" s="17" t="s">
        <v>176</v>
      </c>
      <c r="BE202" s="110">
        <f>IF(U202="základní",P202,0)</f>
        <v>0</v>
      </c>
      <c r="BF202" s="110">
        <f>IF(U202="snížená",P202,0)</f>
        <v>0</v>
      </c>
      <c r="BG202" s="110">
        <f>IF(U202="zákl. přenesená",P202,0)</f>
        <v>0</v>
      </c>
      <c r="BH202" s="110">
        <f>IF(U202="sníž. přenesená",P202,0)</f>
        <v>0</v>
      </c>
      <c r="BI202" s="110">
        <f>IF(U202="nulová",P202,0)</f>
        <v>0</v>
      </c>
      <c r="BJ202" s="17" t="s">
        <v>26</v>
      </c>
      <c r="BK202" s="110">
        <f>ROUND(V202*K202,2)</f>
        <v>0</v>
      </c>
      <c r="BL202" s="17" t="s">
        <v>240</v>
      </c>
      <c r="BM202" s="17" t="s">
        <v>564</v>
      </c>
    </row>
    <row r="203" spans="2:65" s="1" customFormat="1" ht="22.5" customHeight="1">
      <c r="B203" s="34"/>
      <c r="C203" s="171" t="s">
        <v>487</v>
      </c>
      <c r="D203" s="171" t="s">
        <v>177</v>
      </c>
      <c r="E203" s="172" t="s">
        <v>313</v>
      </c>
      <c r="F203" s="262" t="s">
        <v>314</v>
      </c>
      <c r="G203" s="262"/>
      <c r="H203" s="262"/>
      <c r="I203" s="262"/>
      <c r="J203" s="173" t="s">
        <v>230</v>
      </c>
      <c r="K203" s="174">
        <v>3</v>
      </c>
      <c r="L203" s="175">
        <v>0</v>
      </c>
      <c r="M203" s="264">
        <v>0</v>
      </c>
      <c r="N203" s="265"/>
      <c r="O203" s="265"/>
      <c r="P203" s="263">
        <f>ROUND(V203*K203,2)</f>
        <v>0</v>
      </c>
      <c r="Q203" s="263"/>
      <c r="R203" s="36"/>
      <c r="T203" s="176" t="s">
        <v>24</v>
      </c>
      <c r="U203" s="43" t="s">
        <v>52</v>
      </c>
      <c r="V203" s="123">
        <f>L203+M203</f>
        <v>0</v>
      </c>
      <c r="W203" s="123">
        <f>ROUND(L203*K203,2)</f>
        <v>0</v>
      </c>
      <c r="X203" s="123">
        <f>ROUND(M203*K203,2)</f>
        <v>0</v>
      </c>
      <c r="Y203" s="35"/>
      <c r="Z203" s="177">
        <f>Y203*K203</f>
        <v>0</v>
      </c>
      <c r="AA203" s="177">
        <v>0</v>
      </c>
      <c r="AB203" s="177">
        <f>AA203*K203</f>
        <v>0</v>
      </c>
      <c r="AC203" s="177">
        <v>0</v>
      </c>
      <c r="AD203" s="178">
        <f>AC203*K203</f>
        <v>0</v>
      </c>
      <c r="AR203" s="17" t="s">
        <v>240</v>
      </c>
      <c r="AT203" s="17" t="s">
        <v>177</v>
      </c>
      <c r="AU203" s="17" t="s">
        <v>125</v>
      </c>
      <c r="AY203" s="17" t="s">
        <v>176</v>
      </c>
      <c r="BE203" s="110">
        <f>IF(U203="základní",P203,0)</f>
        <v>0</v>
      </c>
      <c r="BF203" s="110">
        <f>IF(U203="snížená",P203,0)</f>
        <v>0</v>
      </c>
      <c r="BG203" s="110">
        <f>IF(U203="zákl. přenesená",P203,0)</f>
        <v>0</v>
      </c>
      <c r="BH203" s="110">
        <f>IF(U203="sníž. přenesená",P203,0)</f>
        <v>0</v>
      </c>
      <c r="BI203" s="110">
        <f>IF(U203="nulová",P203,0)</f>
        <v>0</v>
      </c>
      <c r="BJ203" s="17" t="s">
        <v>26</v>
      </c>
      <c r="BK203" s="110">
        <f>ROUND(V203*K203,2)</f>
        <v>0</v>
      </c>
      <c r="BL203" s="17" t="s">
        <v>240</v>
      </c>
      <c r="BM203" s="17" t="s">
        <v>565</v>
      </c>
    </row>
    <row r="204" spans="2:65" s="1" customFormat="1" ht="22.5" customHeight="1">
      <c r="B204" s="34"/>
      <c r="C204" s="35"/>
      <c r="D204" s="35"/>
      <c r="E204" s="35"/>
      <c r="F204" s="269" t="s">
        <v>316</v>
      </c>
      <c r="G204" s="270"/>
      <c r="H204" s="270"/>
      <c r="I204" s="270"/>
      <c r="J204" s="35"/>
      <c r="K204" s="35"/>
      <c r="L204" s="35"/>
      <c r="M204" s="35"/>
      <c r="N204" s="35"/>
      <c r="O204" s="35"/>
      <c r="P204" s="35"/>
      <c r="Q204" s="35"/>
      <c r="R204" s="36"/>
      <c r="T204" s="144"/>
      <c r="U204" s="35"/>
      <c r="V204" s="35"/>
      <c r="W204" s="35"/>
      <c r="X204" s="35"/>
      <c r="Y204" s="35"/>
      <c r="Z204" s="35"/>
      <c r="AA204" s="35"/>
      <c r="AB204" s="35"/>
      <c r="AC204" s="35"/>
      <c r="AD204" s="77"/>
      <c r="AT204" s="17" t="s">
        <v>189</v>
      </c>
      <c r="AU204" s="17" t="s">
        <v>125</v>
      </c>
    </row>
    <row r="205" spans="2:65" s="1" customFormat="1" ht="22.5" customHeight="1">
      <c r="B205" s="34"/>
      <c r="C205" s="179" t="s">
        <v>489</v>
      </c>
      <c r="D205" s="179" t="s">
        <v>183</v>
      </c>
      <c r="E205" s="180" t="s">
        <v>461</v>
      </c>
      <c r="F205" s="266" t="s">
        <v>462</v>
      </c>
      <c r="G205" s="266"/>
      <c r="H205" s="266"/>
      <c r="I205" s="266"/>
      <c r="J205" s="181" t="s">
        <v>235</v>
      </c>
      <c r="K205" s="182">
        <v>1</v>
      </c>
      <c r="L205" s="183">
        <v>0</v>
      </c>
      <c r="M205" s="267"/>
      <c r="N205" s="267"/>
      <c r="O205" s="268"/>
      <c r="P205" s="263">
        <f>ROUND(V205*K205,2)</f>
        <v>0</v>
      </c>
      <c r="Q205" s="263"/>
      <c r="R205" s="36"/>
      <c r="T205" s="176" t="s">
        <v>24</v>
      </c>
      <c r="U205" s="43" t="s">
        <v>52</v>
      </c>
      <c r="V205" s="123">
        <f>L205+M205</f>
        <v>0</v>
      </c>
      <c r="W205" s="123">
        <f>ROUND(L205*K205,2)</f>
        <v>0</v>
      </c>
      <c r="X205" s="123">
        <f>ROUND(M205*K205,2)</f>
        <v>0</v>
      </c>
      <c r="Y205" s="35"/>
      <c r="Z205" s="177">
        <f>Y205*K205</f>
        <v>0</v>
      </c>
      <c r="AA205" s="177">
        <v>0</v>
      </c>
      <c r="AB205" s="177">
        <f>AA205*K205</f>
        <v>0</v>
      </c>
      <c r="AC205" s="177">
        <v>0</v>
      </c>
      <c r="AD205" s="178">
        <f>AC205*K205</f>
        <v>0</v>
      </c>
      <c r="AR205" s="17" t="s">
        <v>244</v>
      </c>
      <c r="AT205" s="17" t="s">
        <v>183</v>
      </c>
      <c r="AU205" s="17" t="s">
        <v>125</v>
      </c>
      <c r="AY205" s="17" t="s">
        <v>176</v>
      </c>
      <c r="BE205" s="110">
        <f>IF(U205="základní",P205,0)</f>
        <v>0</v>
      </c>
      <c r="BF205" s="110">
        <f>IF(U205="snížená",P205,0)</f>
        <v>0</v>
      </c>
      <c r="BG205" s="110">
        <f>IF(U205="zákl. přenesená",P205,0)</f>
        <v>0</v>
      </c>
      <c r="BH205" s="110">
        <f>IF(U205="sníž. přenesená",P205,0)</f>
        <v>0</v>
      </c>
      <c r="BI205" s="110">
        <f>IF(U205="nulová",P205,0)</f>
        <v>0</v>
      </c>
      <c r="BJ205" s="17" t="s">
        <v>26</v>
      </c>
      <c r="BK205" s="110">
        <f>ROUND(V205*K205,2)</f>
        <v>0</v>
      </c>
      <c r="BL205" s="17" t="s">
        <v>240</v>
      </c>
      <c r="BM205" s="17" t="s">
        <v>566</v>
      </c>
    </row>
    <row r="206" spans="2:65" s="1" customFormat="1" ht="54" customHeight="1">
      <c r="B206" s="34"/>
      <c r="C206" s="35"/>
      <c r="D206" s="35"/>
      <c r="E206" s="35"/>
      <c r="F206" s="269" t="s">
        <v>464</v>
      </c>
      <c r="G206" s="270"/>
      <c r="H206" s="270"/>
      <c r="I206" s="270"/>
      <c r="J206" s="35"/>
      <c r="K206" s="35"/>
      <c r="L206" s="35"/>
      <c r="M206" s="35"/>
      <c r="N206" s="35"/>
      <c r="O206" s="35"/>
      <c r="P206" s="35"/>
      <c r="Q206" s="35"/>
      <c r="R206" s="36"/>
      <c r="T206" s="144"/>
      <c r="U206" s="35"/>
      <c r="V206" s="35"/>
      <c r="W206" s="35"/>
      <c r="X206" s="35"/>
      <c r="Y206" s="35"/>
      <c r="Z206" s="35"/>
      <c r="AA206" s="35"/>
      <c r="AB206" s="35"/>
      <c r="AC206" s="35"/>
      <c r="AD206" s="77"/>
      <c r="AT206" s="17" t="s">
        <v>189</v>
      </c>
      <c r="AU206" s="17" t="s">
        <v>125</v>
      </c>
    </row>
    <row r="207" spans="2:65" s="1" customFormat="1" ht="22.5" customHeight="1">
      <c r="B207" s="34"/>
      <c r="C207" s="179" t="s">
        <v>492</v>
      </c>
      <c r="D207" s="179" t="s">
        <v>183</v>
      </c>
      <c r="E207" s="180" t="s">
        <v>318</v>
      </c>
      <c r="F207" s="266" t="s">
        <v>319</v>
      </c>
      <c r="G207" s="266"/>
      <c r="H207" s="266"/>
      <c r="I207" s="266"/>
      <c r="J207" s="181" t="s">
        <v>235</v>
      </c>
      <c r="K207" s="182">
        <v>2</v>
      </c>
      <c r="L207" s="183">
        <v>0</v>
      </c>
      <c r="M207" s="267"/>
      <c r="N207" s="267"/>
      <c r="O207" s="268"/>
      <c r="P207" s="263">
        <f>ROUND(V207*K207,2)</f>
        <v>0</v>
      </c>
      <c r="Q207" s="263"/>
      <c r="R207" s="36"/>
      <c r="T207" s="176" t="s">
        <v>24</v>
      </c>
      <c r="U207" s="43" t="s">
        <v>52</v>
      </c>
      <c r="V207" s="123">
        <f>L207+M207</f>
        <v>0</v>
      </c>
      <c r="W207" s="123">
        <f>ROUND(L207*K207,2)</f>
        <v>0</v>
      </c>
      <c r="X207" s="123">
        <f>ROUND(M207*K207,2)</f>
        <v>0</v>
      </c>
      <c r="Y207" s="35"/>
      <c r="Z207" s="177">
        <f>Y207*K207</f>
        <v>0</v>
      </c>
      <c r="AA207" s="177">
        <v>0</v>
      </c>
      <c r="AB207" s="177">
        <f>AA207*K207</f>
        <v>0</v>
      </c>
      <c r="AC207" s="177">
        <v>0</v>
      </c>
      <c r="AD207" s="178">
        <f>AC207*K207</f>
        <v>0</v>
      </c>
      <c r="AR207" s="17" t="s">
        <v>244</v>
      </c>
      <c r="AT207" s="17" t="s">
        <v>183</v>
      </c>
      <c r="AU207" s="17" t="s">
        <v>125</v>
      </c>
      <c r="AY207" s="17" t="s">
        <v>176</v>
      </c>
      <c r="BE207" s="110">
        <f>IF(U207="základní",P207,0)</f>
        <v>0</v>
      </c>
      <c r="BF207" s="110">
        <f>IF(U207="snížená",P207,0)</f>
        <v>0</v>
      </c>
      <c r="BG207" s="110">
        <f>IF(U207="zákl. přenesená",P207,0)</f>
        <v>0</v>
      </c>
      <c r="BH207" s="110">
        <f>IF(U207="sníž. přenesená",P207,0)</f>
        <v>0</v>
      </c>
      <c r="BI207" s="110">
        <f>IF(U207="nulová",P207,0)</f>
        <v>0</v>
      </c>
      <c r="BJ207" s="17" t="s">
        <v>26</v>
      </c>
      <c r="BK207" s="110">
        <f>ROUND(V207*K207,2)</f>
        <v>0</v>
      </c>
      <c r="BL207" s="17" t="s">
        <v>240</v>
      </c>
      <c r="BM207" s="17" t="s">
        <v>567</v>
      </c>
    </row>
    <row r="208" spans="2:65" s="1" customFormat="1" ht="54" customHeight="1">
      <c r="B208" s="34"/>
      <c r="C208" s="35"/>
      <c r="D208" s="35"/>
      <c r="E208" s="35"/>
      <c r="F208" s="269" t="s">
        <v>321</v>
      </c>
      <c r="G208" s="270"/>
      <c r="H208" s="270"/>
      <c r="I208" s="270"/>
      <c r="J208" s="35"/>
      <c r="K208" s="35"/>
      <c r="L208" s="35"/>
      <c r="M208" s="35"/>
      <c r="N208" s="35"/>
      <c r="O208" s="35"/>
      <c r="P208" s="35"/>
      <c r="Q208" s="35"/>
      <c r="R208" s="36"/>
      <c r="T208" s="144"/>
      <c r="U208" s="35"/>
      <c r="V208" s="35"/>
      <c r="W208" s="35"/>
      <c r="X208" s="35"/>
      <c r="Y208" s="35"/>
      <c r="Z208" s="35"/>
      <c r="AA208" s="35"/>
      <c r="AB208" s="35"/>
      <c r="AC208" s="35"/>
      <c r="AD208" s="77"/>
      <c r="AT208" s="17" t="s">
        <v>189</v>
      </c>
      <c r="AU208" s="17" t="s">
        <v>125</v>
      </c>
    </row>
    <row r="209" spans="2:65" s="1" customFormat="1" ht="22.5" customHeight="1">
      <c r="B209" s="34"/>
      <c r="C209" s="171" t="s">
        <v>494</v>
      </c>
      <c r="D209" s="171" t="s">
        <v>177</v>
      </c>
      <c r="E209" s="172" t="s">
        <v>322</v>
      </c>
      <c r="F209" s="262" t="s">
        <v>323</v>
      </c>
      <c r="G209" s="262"/>
      <c r="H209" s="262"/>
      <c r="I209" s="262"/>
      <c r="J209" s="173" t="s">
        <v>230</v>
      </c>
      <c r="K209" s="174">
        <v>3</v>
      </c>
      <c r="L209" s="175">
        <v>0</v>
      </c>
      <c r="M209" s="264">
        <v>0</v>
      </c>
      <c r="N209" s="265"/>
      <c r="O209" s="265"/>
      <c r="P209" s="263">
        <f>ROUND(V209*K209,2)</f>
        <v>0</v>
      </c>
      <c r="Q209" s="263"/>
      <c r="R209" s="36"/>
      <c r="T209" s="176" t="s">
        <v>24</v>
      </c>
      <c r="U209" s="43" t="s">
        <v>52</v>
      </c>
      <c r="V209" s="123">
        <f>L209+M209</f>
        <v>0</v>
      </c>
      <c r="W209" s="123">
        <f>ROUND(L209*K209,2)</f>
        <v>0</v>
      </c>
      <c r="X209" s="123">
        <f>ROUND(M209*K209,2)</f>
        <v>0</v>
      </c>
      <c r="Y209" s="35"/>
      <c r="Z209" s="177">
        <f>Y209*K209</f>
        <v>0</v>
      </c>
      <c r="AA209" s="177">
        <v>0</v>
      </c>
      <c r="AB209" s="177">
        <f>AA209*K209</f>
        <v>0</v>
      </c>
      <c r="AC209" s="177">
        <v>0</v>
      </c>
      <c r="AD209" s="178">
        <f>AC209*K209</f>
        <v>0</v>
      </c>
      <c r="AR209" s="17" t="s">
        <v>240</v>
      </c>
      <c r="AT209" s="17" t="s">
        <v>177</v>
      </c>
      <c r="AU209" s="17" t="s">
        <v>125</v>
      </c>
      <c r="AY209" s="17" t="s">
        <v>176</v>
      </c>
      <c r="BE209" s="110">
        <f>IF(U209="základní",P209,0)</f>
        <v>0</v>
      </c>
      <c r="BF209" s="110">
        <f>IF(U209="snížená",P209,0)</f>
        <v>0</v>
      </c>
      <c r="BG209" s="110">
        <f>IF(U209="zákl. přenesená",P209,0)</f>
        <v>0</v>
      </c>
      <c r="BH209" s="110">
        <f>IF(U209="sníž. přenesená",P209,0)</f>
        <v>0</v>
      </c>
      <c r="BI209" s="110">
        <f>IF(U209="nulová",P209,0)</f>
        <v>0</v>
      </c>
      <c r="BJ209" s="17" t="s">
        <v>26</v>
      </c>
      <c r="BK209" s="110">
        <f>ROUND(V209*K209,2)</f>
        <v>0</v>
      </c>
      <c r="BL209" s="17" t="s">
        <v>240</v>
      </c>
      <c r="BM209" s="17" t="s">
        <v>568</v>
      </c>
    </row>
    <row r="210" spans="2:65" s="1" customFormat="1" ht="22.5" customHeight="1">
      <c r="B210" s="34"/>
      <c r="C210" s="35"/>
      <c r="D210" s="35"/>
      <c r="E210" s="35"/>
      <c r="F210" s="269" t="s">
        <v>316</v>
      </c>
      <c r="G210" s="270"/>
      <c r="H210" s="270"/>
      <c r="I210" s="270"/>
      <c r="J210" s="35"/>
      <c r="K210" s="35"/>
      <c r="L210" s="35"/>
      <c r="M210" s="35"/>
      <c r="N210" s="35"/>
      <c r="O210" s="35"/>
      <c r="P210" s="35"/>
      <c r="Q210" s="35"/>
      <c r="R210" s="36"/>
      <c r="T210" s="144"/>
      <c r="U210" s="35"/>
      <c r="V210" s="35"/>
      <c r="W210" s="35"/>
      <c r="X210" s="35"/>
      <c r="Y210" s="35"/>
      <c r="Z210" s="35"/>
      <c r="AA210" s="35"/>
      <c r="AB210" s="35"/>
      <c r="AC210" s="35"/>
      <c r="AD210" s="77"/>
      <c r="AT210" s="17" t="s">
        <v>189</v>
      </c>
      <c r="AU210" s="17" t="s">
        <v>125</v>
      </c>
    </row>
    <row r="211" spans="2:65" s="1" customFormat="1" ht="22.5" customHeight="1">
      <c r="B211" s="34"/>
      <c r="C211" s="179" t="s">
        <v>497</v>
      </c>
      <c r="D211" s="179" t="s">
        <v>183</v>
      </c>
      <c r="E211" s="180" t="s">
        <v>326</v>
      </c>
      <c r="F211" s="266" t="s">
        <v>327</v>
      </c>
      <c r="G211" s="266"/>
      <c r="H211" s="266"/>
      <c r="I211" s="266"/>
      <c r="J211" s="181" t="s">
        <v>235</v>
      </c>
      <c r="K211" s="182">
        <v>3</v>
      </c>
      <c r="L211" s="183">
        <v>0</v>
      </c>
      <c r="M211" s="267"/>
      <c r="N211" s="267"/>
      <c r="O211" s="268"/>
      <c r="P211" s="263">
        <f>ROUND(V211*K211,2)</f>
        <v>0</v>
      </c>
      <c r="Q211" s="263"/>
      <c r="R211" s="36"/>
      <c r="T211" s="176" t="s">
        <v>24</v>
      </c>
      <c r="U211" s="43" t="s">
        <v>52</v>
      </c>
      <c r="V211" s="123">
        <f>L211+M211</f>
        <v>0</v>
      </c>
      <c r="W211" s="123">
        <f>ROUND(L211*K211,2)</f>
        <v>0</v>
      </c>
      <c r="X211" s="123">
        <f>ROUND(M211*K211,2)</f>
        <v>0</v>
      </c>
      <c r="Y211" s="35"/>
      <c r="Z211" s="177">
        <f>Y211*K211</f>
        <v>0</v>
      </c>
      <c r="AA211" s="177">
        <v>0</v>
      </c>
      <c r="AB211" s="177">
        <f>AA211*K211</f>
        <v>0</v>
      </c>
      <c r="AC211" s="177">
        <v>0</v>
      </c>
      <c r="AD211" s="178">
        <f>AC211*K211</f>
        <v>0</v>
      </c>
      <c r="AR211" s="17" t="s">
        <v>244</v>
      </c>
      <c r="AT211" s="17" t="s">
        <v>183</v>
      </c>
      <c r="AU211" s="17" t="s">
        <v>125</v>
      </c>
      <c r="AY211" s="17" t="s">
        <v>176</v>
      </c>
      <c r="BE211" s="110">
        <f>IF(U211="základní",P211,0)</f>
        <v>0</v>
      </c>
      <c r="BF211" s="110">
        <f>IF(U211="snížená",P211,0)</f>
        <v>0</v>
      </c>
      <c r="BG211" s="110">
        <f>IF(U211="zákl. přenesená",P211,0)</f>
        <v>0</v>
      </c>
      <c r="BH211" s="110">
        <f>IF(U211="sníž. přenesená",P211,0)</f>
        <v>0</v>
      </c>
      <c r="BI211" s="110">
        <f>IF(U211="nulová",P211,0)</f>
        <v>0</v>
      </c>
      <c r="BJ211" s="17" t="s">
        <v>26</v>
      </c>
      <c r="BK211" s="110">
        <f>ROUND(V211*K211,2)</f>
        <v>0</v>
      </c>
      <c r="BL211" s="17" t="s">
        <v>240</v>
      </c>
      <c r="BM211" s="17" t="s">
        <v>569</v>
      </c>
    </row>
    <row r="212" spans="2:65" s="1" customFormat="1" ht="22.5" customHeight="1">
      <c r="B212" s="34"/>
      <c r="C212" s="171" t="s">
        <v>570</v>
      </c>
      <c r="D212" s="171" t="s">
        <v>177</v>
      </c>
      <c r="E212" s="172" t="s">
        <v>330</v>
      </c>
      <c r="F212" s="262" t="s">
        <v>331</v>
      </c>
      <c r="G212" s="262"/>
      <c r="H212" s="262"/>
      <c r="I212" s="262"/>
      <c r="J212" s="173" t="s">
        <v>230</v>
      </c>
      <c r="K212" s="174">
        <v>1</v>
      </c>
      <c r="L212" s="175">
        <v>0</v>
      </c>
      <c r="M212" s="264">
        <v>0</v>
      </c>
      <c r="N212" s="265"/>
      <c r="O212" s="265"/>
      <c r="P212" s="263">
        <f>ROUND(V212*K212,2)</f>
        <v>0</v>
      </c>
      <c r="Q212" s="263"/>
      <c r="R212" s="36"/>
      <c r="T212" s="176" t="s">
        <v>24</v>
      </c>
      <c r="U212" s="43" t="s">
        <v>52</v>
      </c>
      <c r="V212" s="123">
        <f>L212+M212</f>
        <v>0</v>
      </c>
      <c r="W212" s="123">
        <f>ROUND(L212*K212,2)</f>
        <v>0</v>
      </c>
      <c r="X212" s="123">
        <f>ROUND(M212*K212,2)</f>
        <v>0</v>
      </c>
      <c r="Y212" s="35"/>
      <c r="Z212" s="177">
        <f>Y212*K212</f>
        <v>0</v>
      </c>
      <c r="AA212" s="177">
        <v>0</v>
      </c>
      <c r="AB212" s="177">
        <f>AA212*K212</f>
        <v>0</v>
      </c>
      <c r="AC212" s="177">
        <v>0</v>
      </c>
      <c r="AD212" s="178">
        <f>AC212*K212</f>
        <v>0</v>
      </c>
      <c r="AR212" s="17" t="s">
        <v>240</v>
      </c>
      <c r="AT212" s="17" t="s">
        <v>177</v>
      </c>
      <c r="AU212" s="17" t="s">
        <v>125</v>
      </c>
      <c r="AY212" s="17" t="s">
        <v>176</v>
      </c>
      <c r="BE212" s="110">
        <f>IF(U212="základní",P212,0)</f>
        <v>0</v>
      </c>
      <c r="BF212" s="110">
        <f>IF(U212="snížená",P212,0)</f>
        <v>0</v>
      </c>
      <c r="BG212" s="110">
        <f>IF(U212="zákl. přenesená",P212,0)</f>
        <v>0</v>
      </c>
      <c r="BH212" s="110">
        <f>IF(U212="sníž. přenesená",P212,0)</f>
        <v>0</v>
      </c>
      <c r="BI212" s="110">
        <f>IF(U212="nulová",P212,0)</f>
        <v>0</v>
      </c>
      <c r="BJ212" s="17" t="s">
        <v>26</v>
      </c>
      <c r="BK212" s="110">
        <f>ROUND(V212*K212,2)</f>
        <v>0</v>
      </c>
      <c r="BL212" s="17" t="s">
        <v>240</v>
      </c>
      <c r="BM212" s="17" t="s">
        <v>571</v>
      </c>
    </row>
    <row r="213" spans="2:65" s="1" customFormat="1" ht="22.5" customHeight="1">
      <c r="B213" s="34"/>
      <c r="C213" s="179" t="s">
        <v>572</v>
      </c>
      <c r="D213" s="179" t="s">
        <v>183</v>
      </c>
      <c r="E213" s="180" t="s">
        <v>334</v>
      </c>
      <c r="F213" s="266" t="s">
        <v>479</v>
      </c>
      <c r="G213" s="266"/>
      <c r="H213" s="266"/>
      <c r="I213" s="266"/>
      <c r="J213" s="181" t="s">
        <v>235</v>
      </c>
      <c r="K213" s="182">
        <v>1</v>
      </c>
      <c r="L213" s="183">
        <v>0</v>
      </c>
      <c r="M213" s="267"/>
      <c r="N213" s="267"/>
      <c r="O213" s="268"/>
      <c r="P213" s="263">
        <f>ROUND(V213*K213,2)</f>
        <v>0</v>
      </c>
      <c r="Q213" s="263"/>
      <c r="R213" s="36"/>
      <c r="T213" s="176" t="s">
        <v>24</v>
      </c>
      <c r="U213" s="43" t="s">
        <v>52</v>
      </c>
      <c r="V213" s="123">
        <f>L213+M213</f>
        <v>0</v>
      </c>
      <c r="W213" s="123">
        <f>ROUND(L213*K213,2)</f>
        <v>0</v>
      </c>
      <c r="X213" s="123">
        <f>ROUND(M213*K213,2)</f>
        <v>0</v>
      </c>
      <c r="Y213" s="35"/>
      <c r="Z213" s="177">
        <f>Y213*K213</f>
        <v>0</v>
      </c>
      <c r="AA213" s="177">
        <v>0</v>
      </c>
      <c r="AB213" s="177">
        <f>AA213*K213</f>
        <v>0</v>
      </c>
      <c r="AC213" s="177">
        <v>0</v>
      </c>
      <c r="AD213" s="178">
        <f>AC213*K213</f>
        <v>0</v>
      </c>
      <c r="AR213" s="17" t="s">
        <v>244</v>
      </c>
      <c r="AT213" s="17" t="s">
        <v>183</v>
      </c>
      <c r="AU213" s="17" t="s">
        <v>125</v>
      </c>
      <c r="AY213" s="17" t="s">
        <v>176</v>
      </c>
      <c r="BE213" s="110">
        <f>IF(U213="základní",P213,0)</f>
        <v>0</v>
      </c>
      <c r="BF213" s="110">
        <f>IF(U213="snížená",P213,0)</f>
        <v>0</v>
      </c>
      <c r="BG213" s="110">
        <f>IF(U213="zákl. přenesená",P213,0)</f>
        <v>0</v>
      </c>
      <c r="BH213" s="110">
        <f>IF(U213="sníž. přenesená",P213,0)</f>
        <v>0</v>
      </c>
      <c r="BI213" s="110">
        <f>IF(U213="nulová",P213,0)</f>
        <v>0</v>
      </c>
      <c r="BJ213" s="17" t="s">
        <v>26</v>
      </c>
      <c r="BK213" s="110">
        <f>ROUND(V213*K213,2)</f>
        <v>0</v>
      </c>
      <c r="BL213" s="17" t="s">
        <v>240</v>
      </c>
      <c r="BM213" s="17" t="s">
        <v>573</v>
      </c>
    </row>
    <row r="214" spans="2:65" s="1" customFormat="1" ht="210" customHeight="1">
      <c r="B214" s="34"/>
      <c r="C214" s="35"/>
      <c r="D214" s="35"/>
      <c r="E214" s="35"/>
      <c r="F214" s="269" t="s">
        <v>337</v>
      </c>
      <c r="G214" s="270"/>
      <c r="H214" s="270"/>
      <c r="I214" s="270"/>
      <c r="J214" s="35"/>
      <c r="K214" s="35"/>
      <c r="L214" s="35"/>
      <c r="M214" s="35"/>
      <c r="N214" s="35"/>
      <c r="O214" s="35"/>
      <c r="P214" s="35"/>
      <c r="Q214" s="35"/>
      <c r="R214" s="36"/>
      <c r="T214" s="144"/>
      <c r="U214" s="35"/>
      <c r="V214" s="35"/>
      <c r="W214" s="35"/>
      <c r="X214" s="35"/>
      <c r="Y214" s="35"/>
      <c r="Z214" s="35"/>
      <c r="AA214" s="35"/>
      <c r="AB214" s="35"/>
      <c r="AC214" s="35"/>
      <c r="AD214" s="77"/>
      <c r="AT214" s="17" t="s">
        <v>189</v>
      </c>
      <c r="AU214" s="17" t="s">
        <v>125</v>
      </c>
    </row>
    <row r="215" spans="2:65" s="1" customFormat="1" ht="22.5" customHeight="1">
      <c r="B215" s="34"/>
      <c r="C215" s="171" t="s">
        <v>574</v>
      </c>
      <c r="D215" s="171" t="s">
        <v>177</v>
      </c>
      <c r="E215" s="172" t="s">
        <v>339</v>
      </c>
      <c r="F215" s="262" t="s">
        <v>340</v>
      </c>
      <c r="G215" s="262"/>
      <c r="H215" s="262"/>
      <c r="I215" s="262"/>
      <c r="J215" s="173" t="s">
        <v>230</v>
      </c>
      <c r="K215" s="174">
        <v>2</v>
      </c>
      <c r="L215" s="175">
        <v>0</v>
      </c>
      <c r="M215" s="264">
        <v>0</v>
      </c>
      <c r="N215" s="265"/>
      <c r="O215" s="265"/>
      <c r="P215" s="263">
        <f>ROUND(V215*K215,2)</f>
        <v>0</v>
      </c>
      <c r="Q215" s="263"/>
      <c r="R215" s="36"/>
      <c r="T215" s="176" t="s">
        <v>24</v>
      </c>
      <c r="U215" s="43" t="s">
        <v>52</v>
      </c>
      <c r="V215" s="123">
        <f>L215+M215</f>
        <v>0</v>
      </c>
      <c r="W215" s="123">
        <f>ROUND(L215*K215,2)</f>
        <v>0</v>
      </c>
      <c r="X215" s="123">
        <f>ROUND(M215*K215,2)</f>
        <v>0</v>
      </c>
      <c r="Y215" s="35"/>
      <c r="Z215" s="177">
        <f>Y215*K215</f>
        <v>0</v>
      </c>
      <c r="AA215" s="177">
        <v>0</v>
      </c>
      <c r="AB215" s="177">
        <f>AA215*K215</f>
        <v>0</v>
      </c>
      <c r="AC215" s="177">
        <v>0</v>
      </c>
      <c r="AD215" s="178">
        <f>AC215*K215</f>
        <v>0</v>
      </c>
      <c r="AR215" s="17" t="s">
        <v>240</v>
      </c>
      <c r="AT215" s="17" t="s">
        <v>177</v>
      </c>
      <c r="AU215" s="17" t="s">
        <v>125</v>
      </c>
      <c r="AY215" s="17" t="s">
        <v>176</v>
      </c>
      <c r="BE215" s="110">
        <f>IF(U215="základní",P215,0)</f>
        <v>0</v>
      </c>
      <c r="BF215" s="110">
        <f>IF(U215="snížená",P215,0)</f>
        <v>0</v>
      </c>
      <c r="BG215" s="110">
        <f>IF(U215="zákl. přenesená",P215,0)</f>
        <v>0</v>
      </c>
      <c r="BH215" s="110">
        <f>IF(U215="sníž. přenesená",P215,0)</f>
        <v>0</v>
      </c>
      <c r="BI215" s="110">
        <f>IF(U215="nulová",P215,0)</f>
        <v>0</v>
      </c>
      <c r="BJ215" s="17" t="s">
        <v>26</v>
      </c>
      <c r="BK215" s="110">
        <f>ROUND(V215*K215,2)</f>
        <v>0</v>
      </c>
      <c r="BL215" s="17" t="s">
        <v>240</v>
      </c>
      <c r="BM215" s="17" t="s">
        <v>575</v>
      </c>
    </row>
    <row r="216" spans="2:65" s="1" customFormat="1" ht="22.5" customHeight="1">
      <c r="B216" s="34"/>
      <c r="C216" s="171" t="s">
        <v>576</v>
      </c>
      <c r="D216" s="171" t="s">
        <v>177</v>
      </c>
      <c r="E216" s="172" t="s">
        <v>343</v>
      </c>
      <c r="F216" s="262" t="s">
        <v>344</v>
      </c>
      <c r="G216" s="262"/>
      <c r="H216" s="262"/>
      <c r="I216" s="262"/>
      <c r="J216" s="173" t="s">
        <v>230</v>
      </c>
      <c r="K216" s="174">
        <v>2</v>
      </c>
      <c r="L216" s="175">
        <v>0</v>
      </c>
      <c r="M216" s="264">
        <v>0</v>
      </c>
      <c r="N216" s="265"/>
      <c r="O216" s="265"/>
      <c r="P216" s="263">
        <f>ROUND(V216*K216,2)</f>
        <v>0</v>
      </c>
      <c r="Q216" s="263"/>
      <c r="R216" s="36"/>
      <c r="T216" s="176" t="s">
        <v>24</v>
      </c>
      <c r="U216" s="43" t="s">
        <v>52</v>
      </c>
      <c r="V216" s="123">
        <f>L216+M216</f>
        <v>0</v>
      </c>
      <c r="W216" s="123">
        <f>ROUND(L216*K216,2)</f>
        <v>0</v>
      </c>
      <c r="X216" s="123">
        <f>ROUND(M216*K216,2)</f>
        <v>0</v>
      </c>
      <c r="Y216" s="35"/>
      <c r="Z216" s="177">
        <f>Y216*K216</f>
        <v>0</v>
      </c>
      <c r="AA216" s="177">
        <v>0</v>
      </c>
      <c r="AB216" s="177">
        <f>AA216*K216</f>
        <v>0</v>
      </c>
      <c r="AC216" s="177">
        <v>0</v>
      </c>
      <c r="AD216" s="178">
        <f>AC216*K216</f>
        <v>0</v>
      </c>
      <c r="AR216" s="17" t="s">
        <v>240</v>
      </c>
      <c r="AT216" s="17" t="s">
        <v>177</v>
      </c>
      <c r="AU216" s="17" t="s">
        <v>125</v>
      </c>
      <c r="AY216" s="17" t="s">
        <v>176</v>
      </c>
      <c r="BE216" s="110">
        <f>IF(U216="základní",P216,0)</f>
        <v>0</v>
      </c>
      <c r="BF216" s="110">
        <f>IF(U216="snížená",P216,0)</f>
        <v>0</v>
      </c>
      <c r="BG216" s="110">
        <f>IF(U216="zákl. přenesená",P216,0)</f>
        <v>0</v>
      </c>
      <c r="BH216" s="110">
        <f>IF(U216="sníž. přenesená",P216,0)</f>
        <v>0</v>
      </c>
      <c r="BI216" s="110">
        <f>IF(U216="nulová",P216,0)</f>
        <v>0</v>
      </c>
      <c r="BJ216" s="17" t="s">
        <v>26</v>
      </c>
      <c r="BK216" s="110">
        <f>ROUND(V216*K216,2)</f>
        <v>0</v>
      </c>
      <c r="BL216" s="17" t="s">
        <v>240</v>
      </c>
      <c r="BM216" s="17" t="s">
        <v>577</v>
      </c>
    </row>
    <row r="217" spans="2:65" s="9" customFormat="1" ht="37.35" customHeight="1">
      <c r="B217" s="159"/>
      <c r="C217" s="160"/>
      <c r="D217" s="161" t="s">
        <v>144</v>
      </c>
      <c r="E217" s="161"/>
      <c r="F217" s="161"/>
      <c r="G217" s="161"/>
      <c r="H217" s="161"/>
      <c r="I217" s="161"/>
      <c r="J217" s="161"/>
      <c r="K217" s="161"/>
      <c r="L217" s="161"/>
      <c r="M217" s="280">
        <f>BK217</f>
        <v>0</v>
      </c>
      <c r="N217" s="281"/>
      <c r="O217" s="281"/>
      <c r="P217" s="281"/>
      <c r="Q217" s="281"/>
      <c r="R217" s="162"/>
      <c r="T217" s="163"/>
      <c r="U217" s="160"/>
      <c r="V217" s="160"/>
      <c r="W217" s="164">
        <f>W218+W221+W225</f>
        <v>0</v>
      </c>
      <c r="X217" s="164">
        <f>X218+X221+X225</f>
        <v>0</v>
      </c>
      <c r="Y217" s="160"/>
      <c r="Z217" s="165">
        <f>Z218+Z221+Z225</f>
        <v>0</v>
      </c>
      <c r="AA217" s="160"/>
      <c r="AB217" s="165">
        <f>AB218+AB221+AB225</f>
        <v>7.0000000000000001E-3</v>
      </c>
      <c r="AC217" s="160"/>
      <c r="AD217" s="166">
        <f>AD218+AD221+AD225</f>
        <v>0</v>
      </c>
      <c r="AR217" s="167" t="s">
        <v>198</v>
      </c>
      <c r="AT217" s="168" t="s">
        <v>88</v>
      </c>
      <c r="AU217" s="168" t="s">
        <v>89</v>
      </c>
      <c r="AY217" s="167" t="s">
        <v>176</v>
      </c>
      <c r="BK217" s="169">
        <f>BK218+BK221+BK225</f>
        <v>0</v>
      </c>
    </row>
    <row r="218" spans="2:65" s="9" customFormat="1" ht="19.899999999999999" customHeight="1">
      <c r="B218" s="159"/>
      <c r="C218" s="160"/>
      <c r="D218" s="170" t="s">
        <v>145</v>
      </c>
      <c r="E218" s="170"/>
      <c r="F218" s="170"/>
      <c r="G218" s="170"/>
      <c r="H218" s="170"/>
      <c r="I218" s="170"/>
      <c r="J218" s="170"/>
      <c r="K218" s="170"/>
      <c r="L218" s="170"/>
      <c r="M218" s="276">
        <f>BK218</f>
        <v>0</v>
      </c>
      <c r="N218" s="277"/>
      <c r="O218" s="277"/>
      <c r="P218" s="277"/>
      <c r="Q218" s="277"/>
      <c r="R218" s="162"/>
      <c r="T218" s="163"/>
      <c r="U218" s="160"/>
      <c r="V218" s="160"/>
      <c r="W218" s="164">
        <f>SUM(W219:W220)</f>
        <v>0</v>
      </c>
      <c r="X218" s="164">
        <f>SUM(X219:X220)</f>
        <v>0</v>
      </c>
      <c r="Y218" s="160"/>
      <c r="Z218" s="165">
        <f>SUM(Z219:Z220)</f>
        <v>0</v>
      </c>
      <c r="AA218" s="160"/>
      <c r="AB218" s="165">
        <f>SUM(AB219:AB220)</f>
        <v>0</v>
      </c>
      <c r="AC218" s="160"/>
      <c r="AD218" s="166">
        <f>SUM(AD219:AD220)</f>
        <v>0</v>
      </c>
      <c r="AR218" s="167" t="s">
        <v>198</v>
      </c>
      <c r="AT218" s="168" t="s">
        <v>88</v>
      </c>
      <c r="AU218" s="168" t="s">
        <v>26</v>
      </c>
      <c r="AY218" s="167" t="s">
        <v>176</v>
      </c>
      <c r="BK218" s="169">
        <f>SUM(BK219:BK220)</f>
        <v>0</v>
      </c>
    </row>
    <row r="219" spans="2:65" s="1" customFormat="1" ht="31.5" customHeight="1">
      <c r="B219" s="34"/>
      <c r="C219" s="171" t="s">
        <v>578</v>
      </c>
      <c r="D219" s="171" t="s">
        <v>177</v>
      </c>
      <c r="E219" s="172" t="s">
        <v>347</v>
      </c>
      <c r="F219" s="262" t="s">
        <v>348</v>
      </c>
      <c r="G219" s="262"/>
      <c r="H219" s="262"/>
      <c r="I219" s="262"/>
      <c r="J219" s="173" t="s">
        <v>230</v>
      </c>
      <c r="K219" s="174">
        <v>1</v>
      </c>
      <c r="L219" s="175">
        <v>0</v>
      </c>
      <c r="M219" s="264">
        <v>0</v>
      </c>
      <c r="N219" s="265"/>
      <c r="O219" s="265"/>
      <c r="P219" s="263">
        <f>ROUND(V219*K219,2)</f>
        <v>0</v>
      </c>
      <c r="Q219" s="263"/>
      <c r="R219" s="36"/>
      <c r="T219" s="176" t="s">
        <v>24</v>
      </c>
      <c r="U219" s="43" t="s">
        <v>52</v>
      </c>
      <c r="V219" s="123">
        <f>L219+M219</f>
        <v>0</v>
      </c>
      <c r="W219" s="123">
        <f>ROUND(L219*K219,2)</f>
        <v>0</v>
      </c>
      <c r="X219" s="123">
        <f>ROUND(M219*K219,2)</f>
        <v>0</v>
      </c>
      <c r="Y219" s="35"/>
      <c r="Z219" s="177">
        <f>Y219*K219</f>
        <v>0</v>
      </c>
      <c r="AA219" s="177">
        <v>0</v>
      </c>
      <c r="AB219" s="177">
        <f>AA219*K219</f>
        <v>0</v>
      </c>
      <c r="AC219" s="177">
        <v>0</v>
      </c>
      <c r="AD219" s="178">
        <f>AC219*K219</f>
        <v>0</v>
      </c>
      <c r="AR219" s="17" t="s">
        <v>349</v>
      </c>
      <c r="AT219" s="17" t="s">
        <v>177</v>
      </c>
      <c r="AU219" s="17" t="s">
        <v>125</v>
      </c>
      <c r="AY219" s="17" t="s">
        <v>176</v>
      </c>
      <c r="BE219" s="110">
        <f>IF(U219="základní",P219,0)</f>
        <v>0</v>
      </c>
      <c r="BF219" s="110">
        <f>IF(U219="snížená",P219,0)</f>
        <v>0</v>
      </c>
      <c r="BG219" s="110">
        <f>IF(U219="zákl. přenesená",P219,0)</f>
        <v>0</v>
      </c>
      <c r="BH219" s="110">
        <f>IF(U219="sníž. přenesená",P219,0)</f>
        <v>0</v>
      </c>
      <c r="BI219" s="110">
        <f>IF(U219="nulová",P219,0)</f>
        <v>0</v>
      </c>
      <c r="BJ219" s="17" t="s">
        <v>26</v>
      </c>
      <c r="BK219" s="110">
        <f>ROUND(V219*K219,2)</f>
        <v>0</v>
      </c>
      <c r="BL219" s="17" t="s">
        <v>349</v>
      </c>
      <c r="BM219" s="17" t="s">
        <v>486</v>
      </c>
    </row>
    <row r="220" spans="2:65" s="1" customFormat="1" ht="22.5" customHeight="1">
      <c r="B220" s="34"/>
      <c r="C220" s="171" t="s">
        <v>579</v>
      </c>
      <c r="D220" s="171" t="s">
        <v>177</v>
      </c>
      <c r="E220" s="172" t="s">
        <v>352</v>
      </c>
      <c r="F220" s="262" t="s">
        <v>353</v>
      </c>
      <c r="G220" s="262"/>
      <c r="H220" s="262"/>
      <c r="I220" s="262"/>
      <c r="J220" s="173" t="s">
        <v>230</v>
      </c>
      <c r="K220" s="174">
        <v>1</v>
      </c>
      <c r="L220" s="175">
        <v>0</v>
      </c>
      <c r="M220" s="264">
        <v>0</v>
      </c>
      <c r="N220" s="265"/>
      <c r="O220" s="265"/>
      <c r="P220" s="263">
        <f>ROUND(V220*K220,2)</f>
        <v>0</v>
      </c>
      <c r="Q220" s="263"/>
      <c r="R220" s="36"/>
      <c r="T220" s="176" t="s">
        <v>24</v>
      </c>
      <c r="U220" s="43" t="s">
        <v>52</v>
      </c>
      <c r="V220" s="123">
        <f>L220+M220</f>
        <v>0</v>
      </c>
      <c r="W220" s="123">
        <f>ROUND(L220*K220,2)</f>
        <v>0</v>
      </c>
      <c r="X220" s="123">
        <f>ROUND(M220*K220,2)</f>
        <v>0</v>
      </c>
      <c r="Y220" s="35"/>
      <c r="Z220" s="177">
        <f>Y220*K220</f>
        <v>0</v>
      </c>
      <c r="AA220" s="177">
        <v>0</v>
      </c>
      <c r="AB220" s="177">
        <f>AA220*K220</f>
        <v>0</v>
      </c>
      <c r="AC220" s="177">
        <v>0</v>
      </c>
      <c r="AD220" s="178">
        <f>AC220*K220</f>
        <v>0</v>
      </c>
      <c r="AR220" s="17" t="s">
        <v>349</v>
      </c>
      <c r="AT220" s="17" t="s">
        <v>177</v>
      </c>
      <c r="AU220" s="17" t="s">
        <v>125</v>
      </c>
      <c r="AY220" s="17" t="s">
        <v>176</v>
      </c>
      <c r="BE220" s="110">
        <f>IF(U220="základní",P220,0)</f>
        <v>0</v>
      </c>
      <c r="BF220" s="110">
        <f>IF(U220="snížená",P220,0)</f>
        <v>0</v>
      </c>
      <c r="BG220" s="110">
        <f>IF(U220="zákl. přenesená",P220,0)</f>
        <v>0</v>
      </c>
      <c r="BH220" s="110">
        <f>IF(U220="sníž. přenesená",P220,0)</f>
        <v>0</v>
      </c>
      <c r="BI220" s="110">
        <f>IF(U220="nulová",P220,0)</f>
        <v>0</v>
      </c>
      <c r="BJ220" s="17" t="s">
        <v>26</v>
      </c>
      <c r="BK220" s="110">
        <f>ROUND(V220*K220,2)</f>
        <v>0</v>
      </c>
      <c r="BL220" s="17" t="s">
        <v>349</v>
      </c>
      <c r="BM220" s="17" t="s">
        <v>488</v>
      </c>
    </row>
    <row r="221" spans="2:65" s="9" customFormat="1" ht="29.85" customHeight="1">
      <c r="B221" s="159"/>
      <c r="C221" s="160"/>
      <c r="D221" s="170" t="s">
        <v>146</v>
      </c>
      <c r="E221" s="170"/>
      <c r="F221" s="170"/>
      <c r="G221" s="170"/>
      <c r="H221" s="170"/>
      <c r="I221" s="170"/>
      <c r="J221" s="170"/>
      <c r="K221" s="170"/>
      <c r="L221" s="170"/>
      <c r="M221" s="278">
        <f>BK221</f>
        <v>0</v>
      </c>
      <c r="N221" s="279"/>
      <c r="O221" s="279"/>
      <c r="P221" s="279"/>
      <c r="Q221" s="279"/>
      <c r="R221" s="162"/>
      <c r="T221" s="163"/>
      <c r="U221" s="160"/>
      <c r="V221" s="160"/>
      <c r="W221" s="164">
        <f>SUM(W222:W224)</f>
        <v>0</v>
      </c>
      <c r="X221" s="164">
        <f>SUM(X222:X224)</f>
        <v>0</v>
      </c>
      <c r="Y221" s="160"/>
      <c r="Z221" s="165">
        <f>SUM(Z222:Z224)</f>
        <v>0</v>
      </c>
      <c r="AA221" s="160"/>
      <c r="AB221" s="165">
        <f>SUM(AB222:AB224)</f>
        <v>0</v>
      </c>
      <c r="AC221" s="160"/>
      <c r="AD221" s="166">
        <f>SUM(AD222:AD224)</f>
        <v>0</v>
      </c>
      <c r="AR221" s="167" t="s">
        <v>198</v>
      </c>
      <c r="AT221" s="168" t="s">
        <v>88</v>
      </c>
      <c r="AU221" s="168" t="s">
        <v>26</v>
      </c>
      <c r="AY221" s="167" t="s">
        <v>176</v>
      </c>
      <c r="BK221" s="169">
        <f>SUM(BK222:BK224)</f>
        <v>0</v>
      </c>
    </row>
    <row r="222" spans="2:65" s="1" customFormat="1" ht="22.5" customHeight="1">
      <c r="B222" s="34"/>
      <c r="C222" s="171" t="s">
        <v>580</v>
      </c>
      <c r="D222" s="171" t="s">
        <v>177</v>
      </c>
      <c r="E222" s="172" t="s">
        <v>356</v>
      </c>
      <c r="F222" s="262" t="s">
        <v>581</v>
      </c>
      <c r="G222" s="262"/>
      <c r="H222" s="262"/>
      <c r="I222" s="262"/>
      <c r="J222" s="173" t="s">
        <v>230</v>
      </c>
      <c r="K222" s="174">
        <v>4.5</v>
      </c>
      <c r="L222" s="175">
        <v>0</v>
      </c>
      <c r="M222" s="264">
        <v>0</v>
      </c>
      <c r="N222" s="265"/>
      <c r="O222" s="265"/>
      <c r="P222" s="263">
        <f>ROUND(V222*K222,2)</f>
        <v>0</v>
      </c>
      <c r="Q222" s="263"/>
      <c r="R222" s="36"/>
      <c r="T222" s="176" t="s">
        <v>24</v>
      </c>
      <c r="U222" s="43" t="s">
        <v>52</v>
      </c>
      <c r="V222" s="123">
        <f>L222+M222</f>
        <v>0</v>
      </c>
      <c r="W222" s="123">
        <f>ROUND(L222*K222,2)</f>
        <v>0</v>
      </c>
      <c r="X222" s="123">
        <f>ROUND(M222*K222,2)</f>
        <v>0</v>
      </c>
      <c r="Y222" s="35"/>
      <c r="Z222" s="177">
        <f>Y222*K222</f>
        <v>0</v>
      </c>
      <c r="AA222" s="177">
        <v>0</v>
      </c>
      <c r="AB222" s="177">
        <f>AA222*K222</f>
        <v>0</v>
      </c>
      <c r="AC222" s="177">
        <v>0</v>
      </c>
      <c r="AD222" s="178">
        <f>AC222*K222</f>
        <v>0</v>
      </c>
      <c r="AR222" s="17" t="s">
        <v>349</v>
      </c>
      <c r="AT222" s="17" t="s">
        <v>177</v>
      </c>
      <c r="AU222" s="17" t="s">
        <v>125</v>
      </c>
      <c r="AY222" s="17" t="s">
        <v>176</v>
      </c>
      <c r="BE222" s="110">
        <f>IF(U222="základní",P222,0)</f>
        <v>0</v>
      </c>
      <c r="BF222" s="110">
        <f>IF(U222="snížená",P222,0)</f>
        <v>0</v>
      </c>
      <c r="BG222" s="110">
        <f>IF(U222="zákl. přenesená",P222,0)</f>
        <v>0</v>
      </c>
      <c r="BH222" s="110">
        <f>IF(U222="sníž. přenesená",P222,0)</f>
        <v>0</v>
      </c>
      <c r="BI222" s="110">
        <f>IF(U222="nulová",P222,0)</f>
        <v>0</v>
      </c>
      <c r="BJ222" s="17" t="s">
        <v>26</v>
      </c>
      <c r="BK222" s="110">
        <f>ROUND(V222*K222,2)</f>
        <v>0</v>
      </c>
      <c r="BL222" s="17" t="s">
        <v>349</v>
      </c>
      <c r="BM222" s="17" t="s">
        <v>491</v>
      </c>
    </row>
    <row r="223" spans="2:65" s="1" customFormat="1" ht="22.5" customHeight="1">
      <c r="B223" s="34"/>
      <c r="C223" s="35"/>
      <c r="D223" s="35"/>
      <c r="E223" s="35"/>
      <c r="F223" s="269" t="s">
        <v>359</v>
      </c>
      <c r="G223" s="270"/>
      <c r="H223" s="270"/>
      <c r="I223" s="270"/>
      <c r="J223" s="35"/>
      <c r="K223" s="35"/>
      <c r="L223" s="35"/>
      <c r="M223" s="35"/>
      <c r="N223" s="35"/>
      <c r="O223" s="35"/>
      <c r="P223" s="35"/>
      <c r="Q223" s="35"/>
      <c r="R223" s="36"/>
      <c r="T223" s="144"/>
      <c r="U223" s="35"/>
      <c r="V223" s="35"/>
      <c r="W223" s="35"/>
      <c r="X223" s="35"/>
      <c r="Y223" s="35"/>
      <c r="Z223" s="35"/>
      <c r="AA223" s="35"/>
      <c r="AB223" s="35"/>
      <c r="AC223" s="35"/>
      <c r="AD223" s="77"/>
      <c r="AT223" s="17" t="s">
        <v>189</v>
      </c>
      <c r="AU223" s="17" t="s">
        <v>125</v>
      </c>
    </row>
    <row r="224" spans="2:65" s="1" customFormat="1" ht="22.5" customHeight="1">
      <c r="B224" s="34"/>
      <c r="C224" s="171" t="s">
        <v>582</v>
      </c>
      <c r="D224" s="171" t="s">
        <v>177</v>
      </c>
      <c r="E224" s="172" t="s">
        <v>361</v>
      </c>
      <c r="F224" s="262" t="s">
        <v>362</v>
      </c>
      <c r="G224" s="262"/>
      <c r="H224" s="262"/>
      <c r="I224" s="262"/>
      <c r="J224" s="173" t="s">
        <v>230</v>
      </c>
      <c r="K224" s="174">
        <v>1</v>
      </c>
      <c r="L224" s="175">
        <v>0</v>
      </c>
      <c r="M224" s="264">
        <v>0</v>
      </c>
      <c r="N224" s="265"/>
      <c r="O224" s="265"/>
      <c r="P224" s="263">
        <f>ROUND(V224*K224,2)</f>
        <v>0</v>
      </c>
      <c r="Q224" s="263"/>
      <c r="R224" s="36"/>
      <c r="T224" s="176" t="s">
        <v>24</v>
      </c>
      <c r="U224" s="43" t="s">
        <v>52</v>
      </c>
      <c r="V224" s="123">
        <f>L224+M224</f>
        <v>0</v>
      </c>
      <c r="W224" s="123">
        <f>ROUND(L224*K224,2)</f>
        <v>0</v>
      </c>
      <c r="X224" s="123">
        <f>ROUND(M224*K224,2)</f>
        <v>0</v>
      </c>
      <c r="Y224" s="35"/>
      <c r="Z224" s="177">
        <f>Y224*K224</f>
        <v>0</v>
      </c>
      <c r="AA224" s="177">
        <v>0</v>
      </c>
      <c r="AB224" s="177">
        <f>AA224*K224</f>
        <v>0</v>
      </c>
      <c r="AC224" s="177">
        <v>0</v>
      </c>
      <c r="AD224" s="178">
        <f>AC224*K224</f>
        <v>0</v>
      </c>
      <c r="AR224" s="17" t="s">
        <v>349</v>
      </c>
      <c r="AT224" s="17" t="s">
        <v>177</v>
      </c>
      <c r="AU224" s="17" t="s">
        <v>125</v>
      </c>
      <c r="AY224" s="17" t="s">
        <v>176</v>
      </c>
      <c r="BE224" s="110">
        <f>IF(U224="základní",P224,0)</f>
        <v>0</v>
      </c>
      <c r="BF224" s="110">
        <f>IF(U224="snížená",P224,0)</f>
        <v>0</v>
      </c>
      <c r="BG224" s="110">
        <f>IF(U224="zákl. přenesená",P224,0)</f>
        <v>0</v>
      </c>
      <c r="BH224" s="110">
        <f>IF(U224="sníž. přenesená",P224,0)</f>
        <v>0</v>
      </c>
      <c r="BI224" s="110">
        <f>IF(U224="nulová",P224,0)</f>
        <v>0</v>
      </c>
      <c r="BJ224" s="17" t="s">
        <v>26</v>
      </c>
      <c r="BK224" s="110">
        <f>ROUND(V224*K224,2)</f>
        <v>0</v>
      </c>
      <c r="BL224" s="17" t="s">
        <v>349</v>
      </c>
      <c r="BM224" s="17" t="s">
        <v>493</v>
      </c>
    </row>
    <row r="225" spans="2:65" s="9" customFormat="1" ht="29.85" customHeight="1">
      <c r="B225" s="159"/>
      <c r="C225" s="160"/>
      <c r="D225" s="170" t="s">
        <v>147</v>
      </c>
      <c r="E225" s="170"/>
      <c r="F225" s="170"/>
      <c r="G225" s="170"/>
      <c r="H225" s="170"/>
      <c r="I225" s="170"/>
      <c r="J225" s="170"/>
      <c r="K225" s="170"/>
      <c r="L225" s="170"/>
      <c r="M225" s="278">
        <f>BK225</f>
        <v>0</v>
      </c>
      <c r="N225" s="279"/>
      <c r="O225" s="279"/>
      <c r="P225" s="279"/>
      <c r="Q225" s="279"/>
      <c r="R225" s="162"/>
      <c r="T225" s="163"/>
      <c r="U225" s="160"/>
      <c r="V225" s="160"/>
      <c r="W225" s="164">
        <f>SUM(W226:W229)</f>
        <v>0</v>
      </c>
      <c r="X225" s="164">
        <f>SUM(X226:X229)</f>
        <v>0</v>
      </c>
      <c r="Y225" s="160"/>
      <c r="Z225" s="165">
        <f>SUM(Z226:Z229)</f>
        <v>0</v>
      </c>
      <c r="AA225" s="160"/>
      <c r="AB225" s="165">
        <f>SUM(AB226:AB229)</f>
        <v>7.0000000000000001E-3</v>
      </c>
      <c r="AC225" s="160"/>
      <c r="AD225" s="166">
        <f>SUM(AD226:AD229)</f>
        <v>0</v>
      </c>
      <c r="AR225" s="167" t="s">
        <v>198</v>
      </c>
      <c r="AT225" s="168" t="s">
        <v>88</v>
      </c>
      <c r="AU225" s="168" t="s">
        <v>26</v>
      </c>
      <c r="AY225" s="167" t="s">
        <v>176</v>
      </c>
      <c r="BK225" s="169">
        <f>SUM(BK226:BK229)</f>
        <v>0</v>
      </c>
    </row>
    <row r="226" spans="2:65" s="1" customFormat="1" ht="22.5" customHeight="1">
      <c r="B226" s="34"/>
      <c r="C226" s="179" t="s">
        <v>583</v>
      </c>
      <c r="D226" s="179" t="s">
        <v>183</v>
      </c>
      <c r="E226" s="180" t="s">
        <v>365</v>
      </c>
      <c r="F226" s="266" t="s">
        <v>366</v>
      </c>
      <c r="G226" s="266"/>
      <c r="H226" s="266"/>
      <c r="I226" s="266"/>
      <c r="J226" s="181" t="s">
        <v>230</v>
      </c>
      <c r="K226" s="182">
        <v>100</v>
      </c>
      <c r="L226" s="183">
        <v>0</v>
      </c>
      <c r="M226" s="267"/>
      <c r="N226" s="267"/>
      <c r="O226" s="268"/>
      <c r="P226" s="263">
        <f>ROUND(V226*K226,2)</f>
        <v>0</v>
      </c>
      <c r="Q226" s="263"/>
      <c r="R226" s="36"/>
      <c r="T226" s="176" t="s">
        <v>24</v>
      </c>
      <c r="U226" s="43" t="s">
        <v>52</v>
      </c>
      <c r="V226" s="123">
        <f>L226+M226</f>
        <v>0</v>
      </c>
      <c r="W226" s="123">
        <f>ROUND(L226*K226,2)</f>
        <v>0</v>
      </c>
      <c r="X226" s="123">
        <f>ROUND(M226*K226,2)</f>
        <v>0</v>
      </c>
      <c r="Y226" s="35"/>
      <c r="Z226" s="177">
        <f>Y226*K226</f>
        <v>0</v>
      </c>
      <c r="AA226" s="177">
        <v>4.0000000000000003E-5</v>
      </c>
      <c r="AB226" s="177">
        <f>AA226*K226</f>
        <v>4.0000000000000001E-3</v>
      </c>
      <c r="AC226" s="177">
        <v>0</v>
      </c>
      <c r="AD226" s="178">
        <f>AC226*K226</f>
        <v>0</v>
      </c>
      <c r="AR226" s="17" t="s">
        <v>349</v>
      </c>
      <c r="AT226" s="17" t="s">
        <v>183</v>
      </c>
      <c r="AU226" s="17" t="s">
        <v>125</v>
      </c>
      <c r="AY226" s="17" t="s">
        <v>176</v>
      </c>
      <c r="BE226" s="110">
        <f>IF(U226="základní",P226,0)</f>
        <v>0</v>
      </c>
      <c r="BF226" s="110">
        <f>IF(U226="snížená",P226,0)</f>
        <v>0</v>
      </c>
      <c r="BG226" s="110">
        <f>IF(U226="zákl. přenesená",P226,0)</f>
        <v>0</v>
      </c>
      <c r="BH226" s="110">
        <f>IF(U226="sníž. přenesená",P226,0)</f>
        <v>0</v>
      </c>
      <c r="BI226" s="110">
        <f>IF(U226="nulová",P226,0)</f>
        <v>0</v>
      </c>
      <c r="BJ226" s="17" t="s">
        <v>26</v>
      </c>
      <c r="BK226" s="110">
        <f>ROUND(V226*K226,2)</f>
        <v>0</v>
      </c>
      <c r="BL226" s="17" t="s">
        <v>349</v>
      </c>
      <c r="BM226" s="17" t="s">
        <v>495</v>
      </c>
    </row>
    <row r="227" spans="2:65" s="1" customFormat="1" ht="42" customHeight="1">
      <c r="B227" s="34"/>
      <c r="C227" s="35"/>
      <c r="D227" s="35"/>
      <c r="E227" s="35"/>
      <c r="F227" s="269" t="s">
        <v>368</v>
      </c>
      <c r="G227" s="270"/>
      <c r="H227" s="270"/>
      <c r="I227" s="270"/>
      <c r="J227" s="35"/>
      <c r="K227" s="35"/>
      <c r="L227" s="35"/>
      <c r="M227" s="35"/>
      <c r="N227" s="35"/>
      <c r="O227" s="35"/>
      <c r="P227" s="35"/>
      <c r="Q227" s="35"/>
      <c r="R227" s="36"/>
      <c r="T227" s="144"/>
      <c r="U227" s="35"/>
      <c r="V227" s="35"/>
      <c r="W227" s="35"/>
      <c r="X227" s="35"/>
      <c r="Y227" s="35"/>
      <c r="Z227" s="35"/>
      <c r="AA227" s="35"/>
      <c r="AB227" s="35"/>
      <c r="AC227" s="35"/>
      <c r="AD227" s="77"/>
      <c r="AT227" s="17" t="s">
        <v>189</v>
      </c>
      <c r="AU227" s="17" t="s">
        <v>125</v>
      </c>
    </row>
    <row r="228" spans="2:65" s="1" customFormat="1" ht="22.5" customHeight="1">
      <c r="B228" s="34"/>
      <c r="C228" s="179" t="s">
        <v>584</v>
      </c>
      <c r="D228" s="179" t="s">
        <v>183</v>
      </c>
      <c r="E228" s="180" t="s">
        <v>370</v>
      </c>
      <c r="F228" s="266" t="s">
        <v>371</v>
      </c>
      <c r="G228" s="266"/>
      <c r="H228" s="266"/>
      <c r="I228" s="266"/>
      <c r="J228" s="181" t="s">
        <v>230</v>
      </c>
      <c r="K228" s="182">
        <v>100</v>
      </c>
      <c r="L228" s="183">
        <v>0</v>
      </c>
      <c r="M228" s="267"/>
      <c r="N228" s="267"/>
      <c r="O228" s="268"/>
      <c r="P228" s="263">
        <f>ROUND(V228*K228,2)</f>
        <v>0</v>
      </c>
      <c r="Q228" s="263"/>
      <c r="R228" s="36"/>
      <c r="T228" s="176" t="s">
        <v>24</v>
      </c>
      <c r="U228" s="43" t="s">
        <v>52</v>
      </c>
      <c r="V228" s="123">
        <f>L228+M228</f>
        <v>0</v>
      </c>
      <c r="W228" s="123">
        <f>ROUND(L228*K228,2)</f>
        <v>0</v>
      </c>
      <c r="X228" s="123">
        <f>ROUND(M228*K228,2)</f>
        <v>0</v>
      </c>
      <c r="Y228" s="35"/>
      <c r="Z228" s="177">
        <f>Y228*K228</f>
        <v>0</v>
      </c>
      <c r="AA228" s="177">
        <v>3.0000000000000001E-5</v>
      </c>
      <c r="AB228" s="177">
        <f>AA228*K228</f>
        <v>3.0000000000000001E-3</v>
      </c>
      <c r="AC228" s="177">
        <v>0</v>
      </c>
      <c r="AD228" s="178">
        <f>AC228*K228</f>
        <v>0</v>
      </c>
      <c r="AR228" s="17" t="s">
        <v>349</v>
      </c>
      <c r="AT228" s="17" t="s">
        <v>183</v>
      </c>
      <c r="AU228" s="17" t="s">
        <v>125</v>
      </c>
      <c r="AY228" s="17" t="s">
        <v>176</v>
      </c>
      <c r="BE228" s="110">
        <f>IF(U228="základní",P228,0)</f>
        <v>0</v>
      </c>
      <c r="BF228" s="110">
        <f>IF(U228="snížená",P228,0)</f>
        <v>0</v>
      </c>
      <c r="BG228" s="110">
        <f>IF(U228="zákl. přenesená",P228,0)</f>
        <v>0</v>
      </c>
      <c r="BH228" s="110">
        <f>IF(U228="sníž. přenesená",P228,0)</f>
        <v>0</v>
      </c>
      <c r="BI228" s="110">
        <f>IF(U228="nulová",P228,0)</f>
        <v>0</v>
      </c>
      <c r="BJ228" s="17" t="s">
        <v>26</v>
      </c>
      <c r="BK228" s="110">
        <f>ROUND(V228*K228,2)</f>
        <v>0</v>
      </c>
      <c r="BL228" s="17" t="s">
        <v>349</v>
      </c>
      <c r="BM228" s="17" t="s">
        <v>498</v>
      </c>
    </row>
    <row r="229" spans="2:65" s="1" customFormat="1" ht="42" customHeight="1">
      <c r="B229" s="34"/>
      <c r="C229" s="35"/>
      <c r="D229" s="35"/>
      <c r="E229" s="35"/>
      <c r="F229" s="269" t="s">
        <v>373</v>
      </c>
      <c r="G229" s="270"/>
      <c r="H229" s="270"/>
      <c r="I229" s="270"/>
      <c r="J229" s="35"/>
      <c r="K229" s="35"/>
      <c r="L229" s="35"/>
      <c r="M229" s="35"/>
      <c r="N229" s="35"/>
      <c r="O229" s="35"/>
      <c r="P229" s="35"/>
      <c r="Q229" s="35"/>
      <c r="R229" s="36"/>
      <c r="T229" s="144"/>
      <c r="U229" s="35"/>
      <c r="V229" s="35"/>
      <c r="W229" s="35"/>
      <c r="X229" s="35"/>
      <c r="Y229" s="35"/>
      <c r="Z229" s="35"/>
      <c r="AA229" s="35"/>
      <c r="AB229" s="35"/>
      <c r="AC229" s="35"/>
      <c r="AD229" s="77"/>
      <c r="AT229" s="17" t="s">
        <v>189</v>
      </c>
      <c r="AU229" s="17" t="s">
        <v>125</v>
      </c>
    </row>
    <row r="230" spans="2:65" s="1" customFormat="1" ht="49.9" customHeight="1">
      <c r="B230" s="34"/>
      <c r="C230" s="35"/>
      <c r="D230" s="161" t="s">
        <v>374</v>
      </c>
      <c r="E230" s="35"/>
      <c r="F230" s="35"/>
      <c r="G230" s="35"/>
      <c r="H230" s="35"/>
      <c r="I230" s="35"/>
      <c r="J230" s="35"/>
      <c r="K230" s="35"/>
      <c r="L230" s="35"/>
      <c r="M230" s="282">
        <f>BK230</f>
        <v>0</v>
      </c>
      <c r="N230" s="283"/>
      <c r="O230" s="283"/>
      <c r="P230" s="283"/>
      <c r="Q230" s="283"/>
      <c r="R230" s="36"/>
      <c r="T230" s="144"/>
      <c r="U230" s="35"/>
      <c r="V230" s="35"/>
      <c r="W230" s="164">
        <f>SUM(W231:W235)</f>
        <v>0</v>
      </c>
      <c r="X230" s="164">
        <f>SUM(X231:X235)</f>
        <v>0</v>
      </c>
      <c r="Y230" s="35"/>
      <c r="Z230" s="35"/>
      <c r="AA230" s="35"/>
      <c r="AB230" s="35"/>
      <c r="AC230" s="35"/>
      <c r="AD230" s="77"/>
      <c r="AT230" s="17" t="s">
        <v>88</v>
      </c>
      <c r="AU230" s="17" t="s">
        <v>89</v>
      </c>
      <c r="AY230" s="17" t="s">
        <v>375</v>
      </c>
      <c r="BK230" s="110">
        <f>SUM(BK231:BK235)</f>
        <v>0</v>
      </c>
    </row>
    <row r="231" spans="2:65" s="1" customFormat="1" ht="22.35" customHeight="1">
      <c r="B231" s="34"/>
      <c r="C231" s="184" t="s">
        <v>24</v>
      </c>
      <c r="D231" s="184" t="s">
        <v>177</v>
      </c>
      <c r="E231" s="185" t="s">
        <v>24</v>
      </c>
      <c r="F231" s="271" t="s">
        <v>24</v>
      </c>
      <c r="G231" s="271"/>
      <c r="H231" s="271"/>
      <c r="I231" s="271"/>
      <c r="J231" s="186" t="s">
        <v>24</v>
      </c>
      <c r="K231" s="187"/>
      <c r="L231" s="187"/>
      <c r="M231" s="272"/>
      <c r="N231" s="273"/>
      <c r="O231" s="273"/>
      <c r="P231" s="263">
        <f>BK231</f>
        <v>0</v>
      </c>
      <c r="Q231" s="263"/>
      <c r="R231" s="36"/>
      <c r="T231" s="176" t="s">
        <v>24</v>
      </c>
      <c r="U231" s="188" t="s">
        <v>52</v>
      </c>
      <c r="V231" s="123">
        <f>L231+M231</f>
        <v>0</v>
      </c>
      <c r="W231" s="189">
        <f>L231*K231</f>
        <v>0</v>
      </c>
      <c r="X231" s="189">
        <f>M231*K231</f>
        <v>0</v>
      </c>
      <c r="Y231" s="35"/>
      <c r="Z231" s="35"/>
      <c r="AA231" s="35"/>
      <c r="AB231" s="35"/>
      <c r="AC231" s="35"/>
      <c r="AD231" s="77"/>
      <c r="AT231" s="17" t="s">
        <v>375</v>
      </c>
      <c r="AU231" s="17" t="s">
        <v>26</v>
      </c>
      <c r="AY231" s="17" t="s">
        <v>375</v>
      </c>
      <c r="BE231" s="110">
        <f>IF(U231="základní",P231,0)</f>
        <v>0</v>
      </c>
      <c r="BF231" s="110">
        <f>IF(U231="snížená",P231,0)</f>
        <v>0</v>
      </c>
      <c r="BG231" s="110">
        <f>IF(U231="zákl. přenesená",P231,0)</f>
        <v>0</v>
      </c>
      <c r="BH231" s="110">
        <f>IF(U231="sníž. přenesená",P231,0)</f>
        <v>0</v>
      </c>
      <c r="BI231" s="110">
        <f>IF(U231="nulová",P231,0)</f>
        <v>0</v>
      </c>
      <c r="BJ231" s="17" t="s">
        <v>26</v>
      </c>
      <c r="BK231" s="110">
        <f>V231*K231</f>
        <v>0</v>
      </c>
    </row>
    <row r="232" spans="2:65" s="1" customFormat="1" ht="22.35" customHeight="1">
      <c r="B232" s="34"/>
      <c r="C232" s="184" t="s">
        <v>24</v>
      </c>
      <c r="D232" s="184" t="s">
        <v>177</v>
      </c>
      <c r="E232" s="185" t="s">
        <v>24</v>
      </c>
      <c r="F232" s="271" t="s">
        <v>24</v>
      </c>
      <c r="G232" s="271"/>
      <c r="H232" s="271"/>
      <c r="I232" s="271"/>
      <c r="J232" s="186" t="s">
        <v>24</v>
      </c>
      <c r="K232" s="187"/>
      <c r="L232" s="187"/>
      <c r="M232" s="272"/>
      <c r="N232" s="273"/>
      <c r="O232" s="273"/>
      <c r="P232" s="263">
        <f>BK232</f>
        <v>0</v>
      </c>
      <c r="Q232" s="263"/>
      <c r="R232" s="36"/>
      <c r="T232" s="176" t="s">
        <v>24</v>
      </c>
      <c r="U232" s="188" t="s">
        <v>52</v>
      </c>
      <c r="V232" s="123">
        <f>L232+M232</f>
        <v>0</v>
      </c>
      <c r="W232" s="189">
        <f>L232*K232</f>
        <v>0</v>
      </c>
      <c r="X232" s="189">
        <f>M232*K232</f>
        <v>0</v>
      </c>
      <c r="Y232" s="35"/>
      <c r="Z232" s="35"/>
      <c r="AA232" s="35"/>
      <c r="AB232" s="35"/>
      <c r="AC232" s="35"/>
      <c r="AD232" s="77"/>
      <c r="AT232" s="17" t="s">
        <v>375</v>
      </c>
      <c r="AU232" s="17" t="s">
        <v>26</v>
      </c>
      <c r="AY232" s="17" t="s">
        <v>375</v>
      </c>
      <c r="BE232" s="110">
        <f>IF(U232="základní",P232,0)</f>
        <v>0</v>
      </c>
      <c r="BF232" s="110">
        <f>IF(U232="snížená",P232,0)</f>
        <v>0</v>
      </c>
      <c r="BG232" s="110">
        <f>IF(U232="zákl. přenesená",P232,0)</f>
        <v>0</v>
      </c>
      <c r="BH232" s="110">
        <f>IF(U232="sníž. přenesená",P232,0)</f>
        <v>0</v>
      </c>
      <c r="BI232" s="110">
        <f>IF(U232="nulová",P232,0)</f>
        <v>0</v>
      </c>
      <c r="BJ232" s="17" t="s">
        <v>26</v>
      </c>
      <c r="BK232" s="110">
        <f>V232*K232</f>
        <v>0</v>
      </c>
    </row>
    <row r="233" spans="2:65" s="1" customFormat="1" ht="22.35" customHeight="1">
      <c r="B233" s="34"/>
      <c r="C233" s="184" t="s">
        <v>24</v>
      </c>
      <c r="D233" s="184" t="s">
        <v>177</v>
      </c>
      <c r="E233" s="185" t="s">
        <v>24</v>
      </c>
      <c r="F233" s="271" t="s">
        <v>24</v>
      </c>
      <c r="G233" s="271"/>
      <c r="H233" s="271"/>
      <c r="I233" s="271"/>
      <c r="J233" s="186" t="s">
        <v>24</v>
      </c>
      <c r="K233" s="187"/>
      <c r="L233" s="187"/>
      <c r="M233" s="272"/>
      <c r="N233" s="273"/>
      <c r="O233" s="273"/>
      <c r="P233" s="263">
        <f>BK233</f>
        <v>0</v>
      </c>
      <c r="Q233" s="263"/>
      <c r="R233" s="36"/>
      <c r="T233" s="176" t="s">
        <v>24</v>
      </c>
      <c r="U233" s="188" t="s">
        <v>52</v>
      </c>
      <c r="V233" s="123">
        <f>L233+M233</f>
        <v>0</v>
      </c>
      <c r="W233" s="189">
        <f>L233*K233</f>
        <v>0</v>
      </c>
      <c r="X233" s="189">
        <f>M233*K233</f>
        <v>0</v>
      </c>
      <c r="Y233" s="35"/>
      <c r="Z233" s="35"/>
      <c r="AA233" s="35"/>
      <c r="AB233" s="35"/>
      <c r="AC233" s="35"/>
      <c r="AD233" s="77"/>
      <c r="AT233" s="17" t="s">
        <v>375</v>
      </c>
      <c r="AU233" s="17" t="s">
        <v>26</v>
      </c>
      <c r="AY233" s="17" t="s">
        <v>375</v>
      </c>
      <c r="BE233" s="110">
        <f>IF(U233="základní",P233,0)</f>
        <v>0</v>
      </c>
      <c r="BF233" s="110">
        <f>IF(U233="snížená",P233,0)</f>
        <v>0</v>
      </c>
      <c r="BG233" s="110">
        <f>IF(U233="zákl. přenesená",P233,0)</f>
        <v>0</v>
      </c>
      <c r="BH233" s="110">
        <f>IF(U233="sníž. přenesená",P233,0)</f>
        <v>0</v>
      </c>
      <c r="BI233" s="110">
        <f>IF(U233="nulová",P233,0)</f>
        <v>0</v>
      </c>
      <c r="BJ233" s="17" t="s">
        <v>26</v>
      </c>
      <c r="BK233" s="110">
        <f>V233*K233</f>
        <v>0</v>
      </c>
    </row>
    <row r="234" spans="2:65" s="1" customFormat="1" ht="22.35" customHeight="1">
      <c r="B234" s="34"/>
      <c r="C234" s="184" t="s">
        <v>24</v>
      </c>
      <c r="D234" s="184" t="s">
        <v>177</v>
      </c>
      <c r="E234" s="185" t="s">
        <v>24</v>
      </c>
      <c r="F234" s="271" t="s">
        <v>24</v>
      </c>
      <c r="G234" s="271"/>
      <c r="H234" s="271"/>
      <c r="I234" s="271"/>
      <c r="J234" s="186" t="s">
        <v>24</v>
      </c>
      <c r="K234" s="187"/>
      <c r="L234" s="187"/>
      <c r="M234" s="272"/>
      <c r="N234" s="273"/>
      <c r="O234" s="273"/>
      <c r="P234" s="263">
        <f>BK234</f>
        <v>0</v>
      </c>
      <c r="Q234" s="263"/>
      <c r="R234" s="36"/>
      <c r="T234" s="176" t="s">
        <v>24</v>
      </c>
      <c r="U234" s="188" t="s">
        <v>52</v>
      </c>
      <c r="V234" s="123">
        <f>L234+M234</f>
        <v>0</v>
      </c>
      <c r="W234" s="189">
        <f>L234*K234</f>
        <v>0</v>
      </c>
      <c r="X234" s="189">
        <f>M234*K234</f>
        <v>0</v>
      </c>
      <c r="Y234" s="35"/>
      <c r="Z234" s="35"/>
      <c r="AA234" s="35"/>
      <c r="AB234" s="35"/>
      <c r="AC234" s="35"/>
      <c r="AD234" s="77"/>
      <c r="AT234" s="17" t="s">
        <v>375</v>
      </c>
      <c r="AU234" s="17" t="s">
        <v>26</v>
      </c>
      <c r="AY234" s="17" t="s">
        <v>375</v>
      </c>
      <c r="BE234" s="110">
        <f>IF(U234="základní",P234,0)</f>
        <v>0</v>
      </c>
      <c r="BF234" s="110">
        <f>IF(U234="snížená",P234,0)</f>
        <v>0</v>
      </c>
      <c r="BG234" s="110">
        <f>IF(U234="zákl. přenesená",P234,0)</f>
        <v>0</v>
      </c>
      <c r="BH234" s="110">
        <f>IF(U234="sníž. přenesená",P234,0)</f>
        <v>0</v>
      </c>
      <c r="BI234" s="110">
        <f>IF(U234="nulová",P234,0)</f>
        <v>0</v>
      </c>
      <c r="BJ234" s="17" t="s">
        <v>26</v>
      </c>
      <c r="BK234" s="110">
        <f>V234*K234</f>
        <v>0</v>
      </c>
    </row>
    <row r="235" spans="2:65" s="1" customFormat="1" ht="22.35" customHeight="1">
      <c r="B235" s="34"/>
      <c r="C235" s="184" t="s">
        <v>24</v>
      </c>
      <c r="D235" s="184" t="s">
        <v>177</v>
      </c>
      <c r="E235" s="185" t="s">
        <v>24</v>
      </c>
      <c r="F235" s="271" t="s">
        <v>24</v>
      </c>
      <c r="G235" s="271"/>
      <c r="H235" s="271"/>
      <c r="I235" s="271"/>
      <c r="J235" s="186" t="s">
        <v>24</v>
      </c>
      <c r="K235" s="187"/>
      <c r="L235" s="187"/>
      <c r="M235" s="272"/>
      <c r="N235" s="273"/>
      <c r="O235" s="273"/>
      <c r="P235" s="263">
        <f>BK235</f>
        <v>0</v>
      </c>
      <c r="Q235" s="263"/>
      <c r="R235" s="36"/>
      <c r="T235" s="176" t="s">
        <v>24</v>
      </c>
      <c r="U235" s="188" t="s">
        <v>52</v>
      </c>
      <c r="V235" s="190">
        <f>L235+M235</f>
        <v>0</v>
      </c>
      <c r="W235" s="191">
        <f>L235*K235</f>
        <v>0</v>
      </c>
      <c r="X235" s="191">
        <f>M235*K235</f>
        <v>0</v>
      </c>
      <c r="Y235" s="55"/>
      <c r="Z235" s="55"/>
      <c r="AA235" s="55"/>
      <c r="AB235" s="55"/>
      <c r="AC235" s="55"/>
      <c r="AD235" s="57"/>
      <c r="AT235" s="17" t="s">
        <v>375</v>
      </c>
      <c r="AU235" s="17" t="s">
        <v>26</v>
      </c>
      <c r="AY235" s="17" t="s">
        <v>375</v>
      </c>
      <c r="BE235" s="110">
        <f>IF(U235="základní",P235,0)</f>
        <v>0</v>
      </c>
      <c r="BF235" s="110">
        <f>IF(U235="snížená",P235,0)</f>
        <v>0</v>
      </c>
      <c r="BG235" s="110">
        <f>IF(U235="zákl. přenesená",P235,0)</f>
        <v>0</v>
      </c>
      <c r="BH235" s="110">
        <f>IF(U235="sníž. přenesená",P235,0)</f>
        <v>0</v>
      </c>
      <c r="BI235" s="110">
        <f>IF(U235="nulová",P235,0)</f>
        <v>0</v>
      </c>
      <c r="BJ235" s="17" t="s">
        <v>26</v>
      </c>
      <c r="BK235" s="110">
        <f>V235*K235</f>
        <v>0</v>
      </c>
    </row>
    <row r="236" spans="2:65" s="1" customFormat="1" ht="6.95" customHeight="1">
      <c r="B236" s="58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60"/>
    </row>
  </sheetData>
  <sheetProtection algorithmName="SHA-512" hashValue="sl2DIVjuFt/6MFTQ7yEHHyQuxSM2gGzZAHivcvLRMF+9mtxMfUHBLX3qtSv79icDwdwHGLNp2xgSOyI/hrtGVg==" saltValue="adDoyHfswmAqhlXVYAdEdw==" spinCount="100000" sheet="1" objects="1" scenarios="1" formatCells="0" formatColumns="0" formatRows="0" sort="0" autoFilter="0"/>
  <mergeCells count="345">
    <mergeCell ref="H1:K1"/>
    <mergeCell ref="S2:AF2"/>
    <mergeCell ref="F234:I234"/>
    <mergeCell ref="P234:Q234"/>
    <mergeCell ref="M234:O234"/>
    <mergeCell ref="F235:I235"/>
    <mergeCell ref="P235:Q235"/>
    <mergeCell ref="M235:O235"/>
    <mergeCell ref="M126:Q126"/>
    <mergeCell ref="M127:Q127"/>
    <mergeCell ref="M128:Q128"/>
    <mergeCell ref="M138:Q138"/>
    <mergeCell ref="M144:Q144"/>
    <mergeCell ref="M154:Q154"/>
    <mergeCell ref="M155:Q155"/>
    <mergeCell ref="M217:Q217"/>
    <mergeCell ref="M218:Q218"/>
    <mergeCell ref="M221:Q221"/>
    <mergeCell ref="M225:Q225"/>
    <mergeCell ref="M230:Q230"/>
    <mergeCell ref="F229:I229"/>
    <mergeCell ref="F231:I231"/>
    <mergeCell ref="P231:Q231"/>
    <mergeCell ref="M231:O231"/>
    <mergeCell ref="F232:I232"/>
    <mergeCell ref="P232:Q232"/>
    <mergeCell ref="M232:O232"/>
    <mergeCell ref="F233:I233"/>
    <mergeCell ref="P233:Q233"/>
    <mergeCell ref="M233:O233"/>
    <mergeCell ref="F223:I223"/>
    <mergeCell ref="F224:I224"/>
    <mergeCell ref="P224:Q224"/>
    <mergeCell ref="M224:O224"/>
    <mergeCell ref="F226:I226"/>
    <mergeCell ref="P226:Q226"/>
    <mergeCell ref="M226:O226"/>
    <mergeCell ref="F227:I227"/>
    <mergeCell ref="F228:I228"/>
    <mergeCell ref="P228:Q228"/>
    <mergeCell ref="M228:O228"/>
    <mergeCell ref="F219:I219"/>
    <mergeCell ref="P219:Q219"/>
    <mergeCell ref="M219:O219"/>
    <mergeCell ref="F220:I220"/>
    <mergeCell ref="P220:Q220"/>
    <mergeCell ref="M220:O220"/>
    <mergeCell ref="F222:I222"/>
    <mergeCell ref="P222:Q222"/>
    <mergeCell ref="M222:O222"/>
    <mergeCell ref="F213:I213"/>
    <mergeCell ref="P213:Q213"/>
    <mergeCell ref="M213:O213"/>
    <mergeCell ref="F214:I214"/>
    <mergeCell ref="F215:I215"/>
    <mergeCell ref="P215:Q215"/>
    <mergeCell ref="M215:O215"/>
    <mergeCell ref="F216:I216"/>
    <mergeCell ref="P216:Q216"/>
    <mergeCell ref="M216:O216"/>
    <mergeCell ref="F208:I208"/>
    <mergeCell ref="F209:I209"/>
    <mergeCell ref="P209:Q209"/>
    <mergeCell ref="M209:O209"/>
    <mergeCell ref="F210:I210"/>
    <mergeCell ref="F211:I211"/>
    <mergeCell ref="P211:Q211"/>
    <mergeCell ref="M211:O211"/>
    <mergeCell ref="F212:I212"/>
    <mergeCell ref="P212:Q212"/>
    <mergeCell ref="M212:O212"/>
    <mergeCell ref="F203:I203"/>
    <mergeCell ref="P203:Q203"/>
    <mergeCell ref="M203:O203"/>
    <mergeCell ref="F204:I204"/>
    <mergeCell ref="F205:I205"/>
    <mergeCell ref="P205:Q205"/>
    <mergeCell ref="M205:O205"/>
    <mergeCell ref="F206:I206"/>
    <mergeCell ref="F207:I207"/>
    <mergeCell ref="P207:Q207"/>
    <mergeCell ref="M207:O207"/>
    <mergeCell ref="F199:I199"/>
    <mergeCell ref="P199:Q199"/>
    <mergeCell ref="M199:O199"/>
    <mergeCell ref="F200:I200"/>
    <mergeCell ref="F201:I201"/>
    <mergeCell ref="P201:Q201"/>
    <mergeCell ref="M201:O201"/>
    <mergeCell ref="F202:I202"/>
    <mergeCell ref="P202:Q202"/>
    <mergeCell ref="M202:O202"/>
    <mergeCell ref="F194:I194"/>
    <mergeCell ref="F195:I195"/>
    <mergeCell ref="P195:Q195"/>
    <mergeCell ref="M195:O195"/>
    <mergeCell ref="F196:I196"/>
    <mergeCell ref="F197:I197"/>
    <mergeCell ref="P197:Q197"/>
    <mergeCell ref="M197:O197"/>
    <mergeCell ref="F198:I198"/>
    <mergeCell ref="F189:I189"/>
    <mergeCell ref="P189:Q189"/>
    <mergeCell ref="M189:O189"/>
    <mergeCell ref="F190:I190"/>
    <mergeCell ref="F191:I191"/>
    <mergeCell ref="P191:Q191"/>
    <mergeCell ref="M191:O191"/>
    <mergeCell ref="F192:I192"/>
    <mergeCell ref="F193:I193"/>
    <mergeCell ref="P193:Q193"/>
    <mergeCell ref="M193:O193"/>
    <mergeCell ref="F184:I184"/>
    <mergeCell ref="F185:I185"/>
    <mergeCell ref="P185:Q185"/>
    <mergeCell ref="M185:O185"/>
    <mergeCell ref="F186:I186"/>
    <mergeCell ref="F187:I187"/>
    <mergeCell ref="P187:Q187"/>
    <mergeCell ref="M187:O187"/>
    <mergeCell ref="F188:I188"/>
    <mergeCell ref="F179:I179"/>
    <mergeCell ref="F180:I180"/>
    <mergeCell ref="P180:Q180"/>
    <mergeCell ref="M180:O180"/>
    <mergeCell ref="F181:I181"/>
    <mergeCell ref="P181:Q181"/>
    <mergeCell ref="M181:O181"/>
    <mergeCell ref="F182:I182"/>
    <mergeCell ref="F183:I183"/>
    <mergeCell ref="P183:Q183"/>
    <mergeCell ref="M183:O183"/>
    <mergeCell ref="F174:I174"/>
    <mergeCell ref="F175:I175"/>
    <mergeCell ref="P175:Q175"/>
    <mergeCell ref="M175:O175"/>
    <mergeCell ref="F176:I176"/>
    <mergeCell ref="F177:I177"/>
    <mergeCell ref="P177:Q177"/>
    <mergeCell ref="M177:O177"/>
    <mergeCell ref="F178:I178"/>
    <mergeCell ref="P178:Q178"/>
    <mergeCell ref="M178:O178"/>
    <mergeCell ref="F170:I170"/>
    <mergeCell ref="P170:Q170"/>
    <mergeCell ref="M170:O170"/>
    <mergeCell ref="F171:I171"/>
    <mergeCell ref="P171:Q171"/>
    <mergeCell ref="M171:O171"/>
    <mergeCell ref="F172:I172"/>
    <mergeCell ref="F173:I173"/>
    <mergeCell ref="P173:Q173"/>
    <mergeCell ref="M173:O173"/>
    <mergeCell ref="F165:I165"/>
    <mergeCell ref="P165:Q165"/>
    <mergeCell ref="M165:O165"/>
    <mergeCell ref="F166:I166"/>
    <mergeCell ref="F167:I167"/>
    <mergeCell ref="P167:Q167"/>
    <mergeCell ref="M167:O167"/>
    <mergeCell ref="F168:I168"/>
    <mergeCell ref="F169:I169"/>
    <mergeCell ref="P169:Q169"/>
    <mergeCell ref="M169:O169"/>
    <mergeCell ref="F160:I160"/>
    <mergeCell ref="P160:Q160"/>
    <mergeCell ref="M160:O160"/>
    <mergeCell ref="F161:I161"/>
    <mergeCell ref="F162:I162"/>
    <mergeCell ref="P162:Q162"/>
    <mergeCell ref="M162:O162"/>
    <mergeCell ref="F163:I163"/>
    <mergeCell ref="F164:I164"/>
    <mergeCell ref="P164:Q164"/>
    <mergeCell ref="M164:O164"/>
    <mergeCell ref="F157:I157"/>
    <mergeCell ref="P157:Q157"/>
    <mergeCell ref="M157:O157"/>
    <mergeCell ref="F158:I158"/>
    <mergeCell ref="P158:Q158"/>
    <mergeCell ref="M158:O158"/>
    <mergeCell ref="F159:I159"/>
    <mergeCell ref="P159:Q159"/>
    <mergeCell ref="M159:O159"/>
    <mergeCell ref="F150:I150"/>
    <mergeCell ref="P150:Q150"/>
    <mergeCell ref="M150:O150"/>
    <mergeCell ref="F151:I151"/>
    <mergeCell ref="F152:I152"/>
    <mergeCell ref="P152:Q152"/>
    <mergeCell ref="M152:O152"/>
    <mergeCell ref="F153:I153"/>
    <mergeCell ref="F156:I156"/>
    <mergeCell ref="P156:Q156"/>
    <mergeCell ref="M156:O156"/>
    <mergeCell ref="F147:I147"/>
    <mergeCell ref="P147:Q147"/>
    <mergeCell ref="M147:O147"/>
    <mergeCell ref="F148:I148"/>
    <mergeCell ref="P148:Q148"/>
    <mergeCell ref="M148:O148"/>
    <mergeCell ref="F149:I149"/>
    <mergeCell ref="P149:Q149"/>
    <mergeCell ref="M149:O149"/>
    <mergeCell ref="F141:I141"/>
    <mergeCell ref="F142:I142"/>
    <mergeCell ref="P142:Q142"/>
    <mergeCell ref="M142:O142"/>
    <mergeCell ref="F143:I143"/>
    <mergeCell ref="F145:I145"/>
    <mergeCell ref="P145:Q145"/>
    <mergeCell ref="M145:O145"/>
    <mergeCell ref="F146:I146"/>
    <mergeCell ref="P146:Q146"/>
    <mergeCell ref="M146:O146"/>
    <mergeCell ref="F137:I137"/>
    <mergeCell ref="P137:Q137"/>
    <mergeCell ref="M137:O137"/>
    <mergeCell ref="F139:I139"/>
    <mergeCell ref="P139:Q139"/>
    <mergeCell ref="M139:O139"/>
    <mergeCell ref="F140:I140"/>
    <mergeCell ref="P140:Q140"/>
    <mergeCell ref="M140:O140"/>
    <mergeCell ref="F134:I134"/>
    <mergeCell ref="P134:Q134"/>
    <mergeCell ref="M134:O134"/>
    <mergeCell ref="F135:I135"/>
    <mergeCell ref="P135:Q135"/>
    <mergeCell ref="M135:O135"/>
    <mergeCell ref="F136:I136"/>
    <mergeCell ref="P136:Q136"/>
    <mergeCell ref="M136:O136"/>
    <mergeCell ref="F130:I130"/>
    <mergeCell ref="P130:Q130"/>
    <mergeCell ref="M130:O130"/>
    <mergeCell ref="F131:I131"/>
    <mergeCell ref="F132:I132"/>
    <mergeCell ref="P132:Q132"/>
    <mergeCell ref="M132:O132"/>
    <mergeCell ref="F133:I133"/>
    <mergeCell ref="P133:Q133"/>
    <mergeCell ref="M133:O133"/>
    <mergeCell ref="M120:P120"/>
    <mergeCell ref="M122:Q122"/>
    <mergeCell ref="M123:Q123"/>
    <mergeCell ref="F125:I125"/>
    <mergeCell ref="P125:Q125"/>
    <mergeCell ref="M125:O125"/>
    <mergeCell ref="F129:I129"/>
    <mergeCell ref="P129:Q129"/>
    <mergeCell ref="M129:O129"/>
    <mergeCell ref="D105:H105"/>
    <mergeCell ref="M105:Q105"/>
    <mergeCell ref="D106:H106"/>
    <mergeCell ref="M106:Q106"/>
    <mergeCell ref="M107:Q107"/>
    <mergeCell ref="L109:Q109"/>
    <mergeCell ref="C115:Q115"/>
    <mergeCell ref="F117:P117"/>
    <mergeCell ref="F118:P118"/>
    <mergeCell ref="H99:J99"/>
    <mergeCell ref="K99:L99"/>
    <mergeCell ref="M99:Q99"/>
    <mergeCell ref="M101:Q101"/>
    <mergeCell ref="D102:H102"/>
    <mergeCell ref="M102:Q102"/>
    <mergeCell ref="D103:H103"/>
    <mergeCell ref="M103:Q103"/>
    <mergeCell ref="D104:H104"/>
    <mergeCell ref="M104:Q104"/>
    <mergeCell ref="H96:J96"/>
    <mergeCell ref="K96:L96"/>
    <mergeCell ref="M96:Q96"/>
    <mergeCell ref="H97:J97"/>
    <mergeCell ref="K97:L97"/>
    <mergeCell ref="M97:Q97"/>
    <mergeCell ref="H98:J98"/>
    <mergeCell ref="K98:L98"/>
    <mergeCell ref="M98:Q98"/>
    <mergeCell ref="H93:J93"/>
    <mergeCell ref="K93:L93"/>
    <mergeCell ref="M93:Q93"/>
    <mergeCell ref="H94:J94"/>
    <mergeCell ref="K94:L94"/>
    <mergeCell ref="M94:Q94"/>
    <mergeCell ref="H95:J95"/>
    <mergeCell ref="K95:L95"/>
    <mergeCell ref="M95:Q95"/>
    <mergeCell ref="H90:J90"/>
    <mergeCell ref="K90:L90"/>
    <mergeCell ref="M90:Q90"/>
    <mergeCell ref="H91:J91"/>
    <mergeCell ref="K91:L91"/>
    <mergeCell ref="M91:Q91"/>
    <mergeCell ref="H92:J92"/>
    <mergeCell ref="K92:L92"/>
    <mergeCell ref="M92:Q92"/>
    <mergeCell ref="C86:G86"/>
    <mergeCell ref="H86:J86"/>
    <mergeCell ref="K86:L86"/>
    <mergeCell ref="M86:Q86"/>
    <mergeCell ref="H88:J88"/>
    <mergeCell ref="K88:L88"/>
    <mergeCell ref="M88:Q88"/>
    <mergeCell ref="H89:J89"/>
    <mergeCell ref="K89:L89"/>
    <mergeCell ref="M89:Q89"/>
    <mergeCell ref="H38:J38"/>
    <mergeCell ref="M38:P38"/>
    <mergeCell ref="L40:P40"/>
    <mergeCell ref="C76:Q76"/>
    <mergeCell ref="F78:P78"/>
    <mergeCell ref="F79:P79"/>
    <mergeCell ref="M81:P81"/>
    <mergeCell ref="M83:Q83"/>
    <mergeCell ref="M84:Q84"/>
    <mergeCell ref="M32:P32"/>
    <mergeCell ref="H34:J34"/>
    <mergeCell ref="M34:P34"/>
    <mergeCell ref="H35:J35"/>
    <mergeCell ref="M35:P35"/>
    <mergeCell ref="H36:J36"/>
    <mergeCell ref="M36:P36"/>
    <mergeCell ref="H37:J37"/>
    <mergeCell ref="M37:P37"/>
    <mergeCell ref="O17:P17"/>
    <mergeCell ref="O18:P18"/>
    <mergeCell ref="O20:P20"/>
    <mergeCell ref="O21:P21"/>
    <mergeCell ref="E24:L24"/>
    <mergeCell ref="M27:P27"/>
    <mergeCell ref="M28:P28"/>
    <mergeCell ref="M29:P29"/>
    <mergeCell ref="M30:P30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dataValidations count="2">
    <dataValidation type="list" allowBlank="1" showInputMessage="1" showErrorMessage="1" error="Povoleny jsou hodnoty K, M." sqref="D231:D236">
      <formula1>"K, M"</formula1>
    </dataValidation>
    <dataValidation type="list" allowBlank="1" showInputMessage="1" showErrorMessage="1" error="Povoleny jsou hodnoty základní, snížená, zákl. přenesená, sníž. přenesená, nulová." sqref="U231:U236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6" display="2) Rekapitulace rozpočtu"/>
    <hyperlink ref="L1" location="C125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74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4" width="20" hidden="1" customWidth="1"/>
    <col min="25" max="25" width="12.33203125" hidden="1" customWidth="1"/>
    <col min="26" max="26" width="16.33203125" hidden="1" customWidth="1"/>
    <col min="27" max="27" width="12.33203125" hidden="1" customWidth="1"/>
    <col min="28" max="28" width="15" hidden="1" customWidth="1"/>
    <col min="29" max="29" width="11" hidden="1" customWidth="1"/>
    <col min="30" max="30" width="15" hidden="1" customWidth="1"/>
    <col min="31" max="31" width="16.33203125" hidden="1" customWidth="1"/>
    <col min="44" max="65" width="9.33203125" hidden="1"/>
  </cols>
  <sheetData>
    <row r="1" spans="1:66" ht="21.75" customHeight="1">
      <c r="A1" s="119"/>
      <c r="B1" s="11"/>
      <c r="C1" s="11"/>
      <c r="D1" s="12" t="s">
        <v>1</v>
      </c>
      <c r="E1" s="11"/>
      <c r="F1" s="13" t="s">
        <v>120</v>
      </c>
      <c r="G1" s="13"/>
      <c r="H1" s="284" t="s">
        <v>121</v>
      </c>
      <c r="I1" s="284"/>
      <c r="J1" s="284"/>
      <c r="K1" s="284"/>
      <c r="L1" s="13" t="s">
        <v>122</v>
      </c>
      <c r="M1" s="11"/>
      <c r="N1" s="11"/>
      <c r="O1" s="12" t="s">
        <v>123</v>
      </c>
      <c r="P1" s="11"/>
      <c r="Q1" s="11"/>
      <c r="R1" s="11"/>
      <c r="S1" s="13" t="s">
        <v>124</v>
      </c>
      <c r="T1" s="13"/>
      <c r="U1" s="119"/>
      <c r="V1" s="119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92" t="s">
        <v>8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S2" s="238" t="s">
        <v>9</v>
      </c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T2" s="17" t="s">
        <v>106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125</v>
      </c>
    </row>
    <row r="4" spans="1:66" ht="36.950000000000003" customHeight="1">
      <c r="B4" s="21"/>
      <c r="C4" s="194" t="s">
        <v>126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22"/>
      <c r="T4" s="23" t="s">
        <v>14</v>
      </c>
      <c r="AT4" s="17" t="s">
        <v>6</v>
      </c>
    </row>
    <row r="5" spans="1:66" ht="6.95" customHeight="1">
      <c r="B5" s="21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2"/>
    </row>
    <row r="6" spans="1:66" ht="25.35" customHeight="1">
      <c r="B6" s="21"/>
      <c r="C6" s="25"/>
      <c r="D6" s="29" t="s">
        <v>20</v>
      </c>
      <c r="E6" s="25"/>
      <c r="F6" s="240" t="str">
        <f>'Rekapitulace stavby'!K6</f>
        <v>ZABEZPEČENÍ HLAVNÍHO VSTUPU Z ALŠOVA NÁBŘEŽÍ A VSTUPU KŘÍŽOVNICKÉ ULICE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5"/>
      <c r="R6" s="22"/>
    </row>
    <row r="7" spans="1:66" s="1" customFormat="1" ht="32.85" customHeight="1">
      <c r="B7" s="34"/>
      <c r="C7" s="35"/>
      <c r="D7" s="28" t="s">
        <v>127</v>
      </c>
      <c r="E7" s="35"/>
      <c r="F7" s="200" t="s">
        <v>585</v>
      </c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35"/>
      <c r="R7" s="36"/>
    </row>
    <row r="8" spans="1:66" s="1" customFormat="1" ht="14.45" customHeight="1">
      <c r="B8" s="34"/>
      <c r="C8" s="35"/>
      <c r="D8" s="29" t="s">
        <v>23</v>
      </c>
      <c r="E8" s="35"/>
      <c r="F8" s="27" t="s">
        <v>24</v>
      </c>
      <c r="G8" s="35"/>
      <c r="H8" s="35"/>
      <c r="I8" s="35"/>
      <c r="J8" s="35"/>
      <c r="K8" s="35"/>
      <c r="L8" s="35"/>
      <c r="M8" s="29" t="s">
        <v>25</v>
      </c>
      <c r="N8" s="35"/>
      <c r="O8" s="27" t="s">
        <v>24</v>
      </c>
      <c r="P8" s="35"/>
      <c r="Q8" s="35"/>
      <c r="R8" s="36"/>
    </row>
    <row r="9" spans="1:66" s="1" customFormat="1" ht="14.45" customHeight="1">
      <c r="B9" s="34"/>
      <c r="C9" s="35"/>
      <c r="D9" s="29" t="s">
        <v>27</v>
      </c>
      <c r="E9" s="35"/>
      <c r="F9" s="27" t="s">
        <v>28</v>
      </c>
      <c r="G9" s="35"/>
      <c r="H9" s="35"/>
      <c r="I9" s="35"/>
      <c r="J9" s="35"/>
      <c r="K9" s="35"/>
      <c r="L9" s="35"/>
      <c r="M9" s="29" t="s">
        <v>29</v>
      </c>
      <c r="N9" s="35"/>
      <c r="O9" s="243" t="str">
        <f>'Rekapitulace stavby'!AN8</f>
        <v>3.5.2017</v>
      </c>
      <c r="P9" s="244"/>
      <c r="Q9" s="35"/>
      <c r="R9" s="36"/>
    </row>
    <row r="10" spans="1:66" s="1" customFormat="1" ht="10.9" customHeight="1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5" customHeight="1">
      <c r="B11" s="34"/>
      <c r="C11" s="35"/>
      <c r="D11" s="29" t="s">
        <v>33</v>
      </c>
      <c r="E11" s="35"/>
      <c r="F11" s="35"/>
      <c r="G11" s="35"/>
      <c r="H11" s="35"/>
      <c r="I11" s="35"/>
      <c r="J11" s="35"/>
      <c r="K11" s="35"/>
      <c r="L11" s="35"/>
      <c r="M11" s="29" t="s">
        <v>34</v>
      </c>
      <c r="N11" s="35"/>
      <c r="O11" s="198" t="str">
        <f>IF('Rekapitulace stavby'!AN10="","",'Rekapitulace stavby'!AN10)</f>
        <v/>
      </c>
      <c r="P11" s="198"/>
      <c r="Q11" s="35"/>
      <c r="R11" s="36"/>
    </row>
    <row r="12" spans="1:66" s="1" customFormat="1" ht="18" customHeight="1">
      <c r="B12" s="34"/>
      <c r="C12" s="35"/>
      <c r="D12" s="35"/>
      <c r="E12" s="27" t="str">
        <f>IF('Rekapitulace stavby'!E11="","",'Rekapitulace stavby'!E11)</f>
        <v xml:space="preserve"> </v>
      </c>
      <c r="F12" s="35"/>
      <c r="G12" s="35"/>
      <c r="H12" s="35"/>
      <c r="I12" s="35"/>
      <c r="J12" s="35"/>
      <c r="K12" s="35"/>
      <c r="L12" s="35"/>
      <c r="M12" s="29" t="s">
        <v>36</v>
      </c>
      <c r="N12" s="35"/>
      <c r="O12" s="198" t="str">
        <f>IF('Rekapitulace stavby'!AN11="","",'Rekapitulace stavby'!AN11)</f>
        <v/>
      </c>
      <c r="P12" s="198"/>
      <c r="Q12" s="35"/>
      <c r="R12" s="36"/>
    </row>
    <row r="13" spans="1:66" s="1" customFormat="1" ht="6.95" customHeight="1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5" customHeight="1">
      <c r="B14" s="34"/>
      <c r="C14" s="35"/>
      <c r="D14" s="29" t="s">
        <v>37</v>
      </c>
      <c r="E14" s="35"/>
      <c r="F14" s="35"/>
      <c r="G14" s="35"/>
      <c r="H14" s="35"/>
      <c r="I14" s="35"/>
      <c r="J14" s="35"/>
      <c r="K14" s="35"/>
      <c r="L14" s="35"/>
      <c r="M14" s="29" t="s">
        <v>34</v>
      </c>
      <c r="N14" s="35"/>
      <c r="O14" s="245" t="str">
        <f>IF('Rekapitulace stavby'!AN13="","",'Rekapitulace stavby'!AN13)</f>
        <v>Vyplň údaj</v>
      </c>
      <c r="P14" s="198"/>
      <c r="Q14" s="35"/>
      <c r="R14" s="36"/>
    </row>
    <row r="15" spans="1:66" s="1" customFormat="1" ht="18" customHeight="1">
      <c r="B15" s="34"/>
      <c r="C15" s="35"/>
      <c r="D15" s="35"/>
      <c r="E15" s="245" t="str">
        <f>IF('Rekapitulace stavby'!E14="","",'Rekapitulace stavby'!E14)</f>
        <v>Vyplň údaj</v>
      </c>
      <c r="F15" s="246"/>
      <c r="G15" s="246"/>
      <c r="H15" s="246"/>
      <c r="I15" s="246"/>
      <c r="J15" s="246"/>
      <c r="K15" s="246"/>
      <c r="L15" s="246"/>
      <c r="M15" s="29" t="s">
        <v>36</v>
      </c>
      <c r="N15" s="35"/>
      <c r="O15" s="245" t="str">
        <f>IF('Rekapitulace stavby'!AN14="","",'Rekapitulace stavby'!AN14)</f>
        <v>Vyplň údaj</v>
      </c>
      <c r="P15" s="198"/>
      <c r="Q15" s="35"/>
      <c r="R15" s="36"/>
    </row>
    <row r="16" spans="1:66" s="1" customFormat="1" ht="6.95" customHeight="1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5" customHeight="1">
      <c r="B17" s="34"/>
      <c r="C17" s="35"/>
      <c r="D17" s="29" t="s">
        <v>39</v>
      </c>
      <c r="E17" s="35"/>
      <c r="F17" s="35"/>
      <c r="G17" s="35"/>
      <c r="H17" s="35"/>
      <c r="I17" s="35"/>
      <c r="J17" s="35"/>
      <c r="K17" s="35"/>
      <c r="L17" s="35"/>
      <c r="M17" s="29" t="s">
        <v>34</v>
      </c>
      <c r="N17" s="35"/>
      <c r="O17" s="198" t="str">
        <f>IF('Rekapitulace stavby'!AN16="","",'Rekapitulace stavby'!AN16)</f>
        <v/>
      </c>
      <c r="P17" s="198"/>
      <c r="Q17" s="35"/>
      <c r="R17" s="36"/>
    </row>
    <row r="18" spans="2:18" s="1" customFormat="1" ht="18" customHeight="1">
      <c r="B18" s="34"/>
      <c r="C18" s="35"/>
      <c r="D18" s="35"/>
      <c r="E18" s="27" t="str">
        <f>IF('Rekapitulace stavby'!E17="","",'Rekapitulace stavby'!E17)</f>
        <v xml:space="preserve"> </v>
      </c>
      <c r="F18" s="35"/>
      <c r="G18" s="35"/>
      <c r="H18" s="35"/>
      <c r="I18" s="35"/>
      <c r="J18" s="35"/>
      <c r="K18" s="35"/>
      <c r="L18" s="35"/>
      <c r="M18" s="29" t="s">
        <v>36</v>
      </c>
      <c r="N18" s="35"/>
      <c r="O18" s="198" t="str">
        <f>IF('Rekapitulace stavby'!AN17="","",'Rekapitulace stavby'!AN17)</f>
        <v/>
      </c>
      <c r="P18" s="198"/>
      <c r="Q18" s="35"/>
      <c r="R18" s="36"/>
    </row>
    <row r="19" spans="2:18" s="1" customFormat="1" ht="6.95" customHeight="1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5" customHeight="1">
      <c r="B20" s="34"/>
      <c r="C20" s="35"/>
      <c r="D20" s="29" t="s">
        <v>40</v>
      </c>
      <c r="E20" s="35"/>
      <c r="F20" s="35"/>
      <c r="G20" s="35"/>
      <c r="H20" s="35"/>
      <c r="I20" s="35"/>
      <c r="J20" s="35"/>
      <c r="K20" s="35"/>
      <c r="L20" s="35"/>
      <c r="M20" s="29" t="s">
        <v>34</v>
      </c>
      <c r="N20" s="35"/>
      <c r="O20" s="198" t="s">
        <v>41</v>
      </c>
      <c r="P20" s="198"/>
      <c r="Q20" s="35"/>
      <c r="R20" s="36"/>
    </row>
    <row r="21" spans="2:18" s="1" customFormat="1" ht="18" customHeight="1">
      <c r="B21" s="34"/>
      <c r="C21" s="35"/>
      <c r="D21" s="35"/>
      <c r="E21" s="27" t="s">
        <v>42</v>
      </c>
      <c r="F21" s="35"/>
      <c r="G21" s="35"/>
      <c r="H21" s="35"/>
      <c r="I21" s="35"/>
      <c r="J21" s="35"/>
      <c r="K21" s="35"/>
      <c r="L21" s="35"/>
      <c r="M21" s="29" t="s">
        <v>36</v>
      </c>
      <c r="N21" s="35"/>
      <c r="O21" s="198" t="s">
        <v>43</v>
      </c>
      <c r="P21" s="198"/>
      <c r="Q21" s="35"/>
      <c r="R21" s="36"/>
    </row>
    <row r="22" spans="2:18" s="1" customFormat="1" ht="6.95" customHeight="1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5" customHeight="1">
      <c r="B23" s="34"/>
      <c r="C23" s="35"/>
      <c r="D23" s="29" t="s">
        <v>44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91.5" customHeight="1">
      <c r="B24" s="34"/>
      <c r="C24" s="35"/>
      <c r="D24" s="35"/>
      <c r="E24" s="203" t="s">
        <v>129</v>
      </c>
      <c r="F24" s="203"/>
      <c r="G24" s="203"/>
      <c r="H24" s="203"/>
      <c r="I24" s="203"/>
      <c r="J24" s="203"/>
      <c r="K24" s="203"/>
      <c r="L24" s="203"/>
      <c r="M24" s="35"/>
      <c r="N24" s="35"/>
      <c r="O24" s="35"/>
      <c r="P24" s="35"/>
      <c r="Q24" s="35"/>
      <c r="R24" s="36"/>
    </row>
    <row r="25" spans="2:18" s="1" customFormat="1" ht="6.95" customHeight="1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5" customHeight="1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5" customHeight="1">
      <c r="B27" s="34"/>
      <c r="C27" s="35"/>
      <c r="D27" s="120" t="s">
        <v>130</v>
      </c>
      <c r="E27" s="35"/>
      <c r="F27" s="35"/>
      <c r="G27" s="35"/>
      <c r="H27" s="35"/>
      <c r="I27" s="35"/>
      <c r="J27" s="35"/>
      <c r="K27" s="35"/>
      <c r="L27" s="35"/>
      <c r="M27" s="204">
        <f>M88</f>
        <v>0</v>
      </c>
      <c r="N27" s="204"/>
      <c r="O27" s="204"/>
      <c r="P27" s="204"/>
      <c r="Q27" s="35"/>
      <c r="R27" s="36"/>
    </row>
    <row r="28" spans="2:18" s="1" customFormat="1">
      <c r="B28" s="34"/>
      <c r="C28" s="35"/>
      <c r="D28" s="35"/>
      <c r="E28" s="29" t="s">
        <v>47</v>
      </c>
      <c r="F28" s="35"/>
      <c r="G28" s="35"/>
      <c r="H28" s="35"/>
      <c r="I28" s="35"/>
      <c r="J28" s="35"/>
      <c r="K28" s="35"/>
      <c r="L28" s="35"/>
      <c r="M28" s="205">
        <f>H88</f>
        <v>0</v>
      </c>
      <c r="N28" s="205"/>
      <c r="O28" s="205"/>
      <c r="P28" s="205"/>
      <c r="Q28" s="35"/>
      <c r="R28" s="36"/>
    </row>
    <row r="29" spans="2:18" s="1" customFormat="1">
      <c r="B29" s="34"/>
      <c r="C29" s="35"/>
      <c r="D29" s="35"/>
      <c r="E29" s="29" t="s">
        <v>48</v>
      </c>
      <c r="F29" s="35"/>
      <c r="G29" s="35"/>
      <c r="H29" s="35"/>
      <c r="I29" s="35"/>
      <c r="J29" s="35"/>
      <c r="K29" s="35"/>
      <c r="L29" s="35"/>
      <c r="M29" s="205">
        <f>K88</f>
        <v>0</v>
      </c>
      <c r="N29" s="205"/>
      <c r="O29" s="205"/>
      <c r="P29" s="205"/>
      <c r="Q29" s="35"/>
      <c r="R29" s="36"/>
    </row>
    <row r="30" spans="2:18" s="1" customFormat="1" ht="14.45" customHeight="1">
      <c r="B30" s="34"/>
      <c r="C30" s="35"/>
      <c r="D30" s="33" t="s">
        <v>114</v>
      </c>
      <c r="E30" s="35"/>
      <c r="F30" s="35"/>
      <c r="G30" s="35"/>
      <c r="H30" s="35"/>
      <c r="I30" s="35"/>
      <c r="J30" s="35"/>
      <c r="K30" s="35"/>
      <c r="L30" s="35"/>
      <c r="M30" s="204">
        <f>M101</f>
        <v>0</v>
      </c>
      <c r="N30" s="204"/>
      <c r="O30" s="204"/>
      <c r="P30" s="204"/>
      <c r="Q30" s="35"/>
      <c r="R30" s="36"/>
    </row>
    <row r="31" spans="2:18" s="1" customFormat="1" ht="6.95" customHeight="1"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6"/>
    </row>
    <row r="32" spans="2:18" s="1" customFormat="1" ht="25.35" customHeight="1">
      <c r="B32" s="34"/>
      <c r="C32" s="35"/>
      <c r="D32" s="121" t="s">
        <v>50</v>
      </c>
      <c r="E32" s="35"/>
      <c r="F32" s="35"/>
      <c r="G32" s="35"/>
      <c r="H32" s="35"/>
      <c r="I32" s="35"/>
      <c r="J32" s="35"/>
      <c r="K32" s="35"/>
      <c r="L32" s="35"/>
      <c r="M32" s="247">
        <f>ROUND(M27+M30,2)</f>
        <v>0</v>
      </c>
      <c r="N32" s="242"/>
      <c r="O32" s="242"/>
      <c r="P32" s="242"/>
      <c r="Q32" s="35"/>
      <c r="R32" s="36"/>
    </row>
    <row r="33" spans="2:18" s="1" customFormat="1" ht="6.95" customHeight="1">
      <c r="B33" s="34"/>
      <c r="C33" s="35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35"/>
      <c r="R33" s="36"/>
    </row>
    <row r="34" spans="2:18" s="1" customFormat="1" ht="14.45" customHeight="1">
      <c r="B34" s="34"/>
      <c r="C34" s="35"/>
      <c r="D34" s="41" t="s">
        <v>51</v>
      </c>
      <c r="E34" s="41" t="s">
        <v>52</v>
      </c>
      <c r="F34" s="42">
        <v>0.21</v>
      </c>
      <c r="G34" s="122" t="s">
        <v>53</v>
      </c>
      <c r="H34" s="248">
        <f>ROUND((((SUM(BE101:BE108)+SUM(BE126:BE167))+SUM(BE169:BE173))),2)</f>
        <v>0</v>
      </c>
      <c r="I34" s="242"/>
      <c r="J34" s="242"/>
      <c r="K34" s="35"/>
      <c r="L34" s="35"/>
      <c r="M34" s="248">
        <f>ROUND(((ROUND((SUM(BE101:BE108)+SUM(BE126:BE167)), 2)*F34)+SUM(BE169:BE173)*F34),2)</f>
        <v>0</v>
      </c>
      <c r="N34" s="242"/>
      <c r="O34" s="242"/>
      <c r="P34" s="242"/>
      <c r="Q34" s="35"/>
      <c r="R34" s="36"/>
    </row>
    <row r="35" spans="2:18" s="1" customFormat="1" ht="14.45" customHeight="1">
      <c r="B35" s="34"/>
      <c r="C35" s="35"/>
      <c r="D35" s="35"/>
      <c r="E35" s="41" t="s">
        <v>54</v>
      </c>
      <c r="F35" s="42">
        <v>0.15</v>
      </c>
      <c r="G35" s="122" t="s">
        <v>53</v>
      </c>
      <c r="H35" s="248">
        <f>ROUND((((SUM(BF101:BF108)+SUM(BF126:BF167))+SUM(BF169:BF173))),2)</f>
        <v>0</v>
      </c>
      <c r="I35" s="242"/>
      <c r="J35" s="242"/>
      <c r="K35" s="35"/>
      <c r="L35" s="35"/>
      <c r="M35" s="248">
        <f>ROUND(((ROUND((SUM(BF101:BF108)+SUM(BF126:BF167)), 2)*F35)+SUM(BF169:BF173)*F35),2)</f>
        <v>0</v>
      </c>
      <c r="N35" s="242"/>
      <c r="O35" s="242"/>
      <c r="P35" s="242"/>
      <c r="Q35" s="35"/>
      <c r="R35" s="36"/>
    </row>
    <row r="36" spans="2:18" s="1" customFormat="1" ht="14.45" hidden="1" customHeight="1">
      <c r="B36" s="34"/>
      <c r="C36" s="35"/>
      <c r="D36" s="35"/>
      <c r="E36" s="41" t="s">
        <v>55</v>
      </c>
      <c r="F36" s="42">
        <v>0.21</v>
      </c>
      <c r="G36" s="122" t="s">
        <v>53</v>
      </c>
      <c r="H36" s="248">
        <f>ROUND((((SUM(BG101:BG108)+SUM(BG126:BG167))+SUM(BG169:BG173))),2)</f>
        <v>0</v>
      </c>
      <c r="I36" s="242"/>
      <c r="J36" s="242"/>
      <c r="K36" s="35"/>
      <c r="L36" s="35"/>
      <c r="M36" s="248">
        <v>0</v>
      </c>
      <c r="N36" s="242"/>
      <c r="O36" s="242"/>
      <c r="P36" s="242"/>
      <c r="Q36" s="35"/>
      <c r="R36" s="36"/>
    </row>
    <row r="37" spans="2:18" s="1" customFormat="1" ht="14.45" hidden="1" customHeight="1">
      <c r="B37" s="34"/>
      <c r="C37" s="35"/>
      <c r="D37" s="35"/>
      <c r="E37" s="41" t="s">
        <v>56</v>
      </c>
      <c r="F37" s="42">
        <v>0.15</v>
      </c>
      <c r="G37" s="122" t="s">
        <v>53</v>
      </c>
      <c r="H37" s="248">
        <f>ROUND((((SUM(BH101:BH108)+SUM(BH126:BH167))+SUM(BH169:BH173))),2)</f>
        <v>0</v>
      </c>
      <c r="I37" s="242"/>
      <c r="J37" s="242"/>
      <c r="K37" s="35"/>
      <c r="L37" s="35"/>
      <c r="M37" s="248">
        <v>0</v>
      </c>
      <c r="N37" s="242"/>
      <c r="O37" s="242"/>
      <c r="P37" s="242"/>
      <c r="Q37" s="35"/>
      <c r="R37" s="36"/>
    </row>
    <row r="38" spans="2:18" s="1" customFormat="1" ht="14.45" hidden="1" customHeight="1">
      <c r="B38" s="34"/>
      <c r="C38" s="35"/>
      <c r="D38" s="35"/>
      <c r="E38" s="41" t="s">
        <v>57</v>
      </c>
      <c r="F38" s="42">
        <v>0</v>
      </c>
      <c r="G38" s="122" t="s">
        <v>53</v>
      </c>
      <c r="H38" s="248">
        <f>ROUND((((SUM(BI101:BI108)+SUM(BI126:BI167))+SUM(BI169:BI173))),2)</f>
        <v>0</v>
      </c>
      <c r="I38" s="242"/>
      <c r="J38" s="242"/>
      <c r="K38" s="35"/>
      <c r="L38" s="35"/>
      <c r="M38" s="248">
        <v>0</v>
      </c>
      <c r="N38" s="242"/>
      <c r="O38" s="242"/>
      <c r="P38" s="242"/>
      <c r="Q38" s="35"/>
      <c r="R38" s="36"/>
    </row>
    <row r="39" spans="2:18" s="1" customFormat="1" ht="6.95" customHeight="1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25.35" customHeight="1">
      <c r="B40" s="34"/>
      <c r="C40" s="118"/>
      <c r="D40" s="124" t="s">
        <v>58</v>
      </c>
      <c r="E40" s="78"/>
      <c r="F40" s="78"/>
      <c r="G40" s="125" t="s">
        <v>59</v>
      </c>
      <c r="H40" s="126" t="s">
        <v>60</v>
      </c>
      <c r="I40" s="78"/>
      <c r="J40" s="78"/>
      <c r="K40" s="78"/>
      <c r="L40" s="249">
        <f>SUM(M32:M38)</f>
        <v>0</v>
      </c>
      <c r="M40" s="249"/>
      <c r="N40" s="249"/>
      <c r="O40" s="249"/>
      <c r="P40" s="250"/>
      <c r="Q40" s="118"/>
      <c r="R40" s="36"/>
    </row>
    <row r="41" spans="2:18" s="1" customFormat="1" ht="14.45" customHeight="1"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6"/>
    </row>
    <row r="42" spans="2:18" s="1" customFormat="1" ht="14.45" customHeight="1"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6"/>
    </row>
    <row r="43" spans="2:18" ht="13.5">
      <c r="B43" s="21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2:18" ht="13.5">
      <c r="B44" s="2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2:18" ht="13.5">
      <c r="B45" s="21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2"/>
    </row>
    <row r="46" spans="2:18" ht="13.5">
      <c r="B46" s="21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2"/>
    </row>
    <row r="47" spans="2:18" ht="13.5">
      <c r="B47" s="21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2"/>
    </row>
    <row r="48" spans="2:18" ht="13.5">
      <c r="B48" s="2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2"/>
    </row>
    <row r="49" spans="2:18" ht="13.5">
      <c r="B49" s="2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2"/>
    </row>
    <row r="50" spans="2:18" s="1" customFormat="1">
      <c r="B50" s="34"/>
      <c r="C50" s="35"/>
      <c r="D50" s="49" t="s">
        <v>61</v>
      </c>
      <c r="E50" s="50"/>
      <c r="F50" s="50"/>
      <c r="G50" s="50"/>
      <c r="H50" s="51"/>
      <c r="I50" s="35"/>
      <c r="J50" s="49" t="s">
        <v>62</v>
      </c>
      <c r="K50" s="50"/>
      <c r="L50" s="50"/>
      <c r="M50" s="50"/>
      <c r="N50" s="50"/>
      <c r="O50" s="50"/>
      <c r="P50" s="51"/>
      <c r="Q50" s="35"/>
      <c r="R50" s="36"/>
    </row>
    <row r="51" spans="2:18" ht="13.5">
      <c r="B51" s="21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2"/>
    </row>
    <row r="52" spans="2:18" ht="13.5">
      <c r="B52" s="21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2"/>
    </row>
    <row r="53" spans="2:18" ht="13.5">
      <c r="B53" s="21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2"/>
    </row>
    <row r="54" spans="2:18" ht="13.5">
      <c r="B54" s="21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2"/>
    </row>
    <row r="55" spans="2:18" ht="13.5">
      <c r="B55" s="21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2"/>
    </row>
    <row r="56" spans="2:18" ht="13.5">
      <c r="B56" s="21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2"/>
    </row>
    <row r="57" spans="2:18" ht="13.5">
      <c r="B57" s="21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2"/>
    </row>
    <row r="58" spans="2:18" ht="13.5">
      <c r="B58" s="21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2"/>
    </row>
    <row r="59" spans="2:18" s="1" customFormat="1">
      <c r="B59" s="34"/>
      <c r="C59" s="35"/>
      <c r="D59" s="54" t="s">
        <v>63</v>
      </c>
      <c r="E59" s="55"/>
      <c r="F59" s="55"/>
      <c r="G59" s="56" t="s">
        <v>64</v>
      </c>
      <c r="H59" s="57"/>
      <c r="I59" s="35"/>
      <c r="J59" s="54" t="s">
        <v>63</v>
      </c>
      <c r="K59" s="55"/>
      <c r="L59" s="55"/>
      <c r="M59" s="55"/>
      <c r="N59" s="56" t="s">
        <v>64</v>
      </c>
      <c r="O59" s="55"/>
      <c r="P59" s="57"/>
      <c r="Q59" s="35"/>
      <c r="R59" s="36"/>
    </row>
    <row r="60" spans="2:18" ht="13.5">
      <c r="B60" s="21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2"/>
    </row>
    <row r="61" spans="2:18" s="1" customFormat="1">
      <c r="B61" s="34"/>
      <c r="C61" s="35"/>
      <c r="D61" s="49" t="s">
        <v>65</v>
      </c>
      <c r="E61" s="50"/>
      <c r="F61" s="50"/>
      <c r="G61" s="50"/>
      <c r="H61" s="51"/>
      <c r="I61" s="35"/>
      <c r="J61" s="49" t="s">
        <v>66</v>
      </c>
      <c r="K61" s="50"/>
      <c r="L61" s="50"/>
      <c r="M61" s="50"/>
      <c r="N61" s="50"/>
      <c r="O61" s="50"/>
      <c r="P61" s="51"/>
      <c r="Q61" s="35"/>
      <c r="R61" s="36"/>
    </row>
    <row r="62" spans="2:18" ht="13.5">
      <c r="B62" s="21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2"/>
    </row>
    <row r="63" spans="2:18" ht="13.5">
      <c r="B63" s="21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2"/>
    </row>
    <row r="64" spans="2:18" ht="13.5">
      <c r="B64" s="21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2"/>
    </row>
    <row r="65" spans="2:21" ht="13.5">
      <c r="B65" s="21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2"/>
    </row>
    <row r="66" spans="2:21" ht="13.5">
      <c r="B66" s="21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2"/>
    </row>
    <row r="67" spans="2:21" ht="13.5">
      <c r="B67" s="21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2"/>
    </row>
    <row r="68" spans="2:21" ht="13.5">
      <c r="B68" s="21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2"/>
    </row>
    <row r="69" spans="2:21" ht="13.5">
      <c r="B69" s="21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2"/>
    </row>
    <row r="70" spans="2:21" s="1" customFormat="1">
      <c r="B70" s="34"/>
      <c r="C70" s="35"/>
      <c r="D70" s="54" t="s">
        <v>63</v>
      </c>
      <c r="E70" s="55"/>
      <c r="F70" s="55"/>
      <c r="G70" s="56" t="s">
        <v>64</v>
      </c>
      <c r="H70" s="57"/>
      <c r="I70" s="35"/>
      <c r="J70" s="54" t="s">
        <v>63</v>
      </c>
      <c r="K70" s="55"/>
      <c r="L70" s="55"/>
      <c r="M70" s="55"/>
      <c r="N70" s="56" t="s">
        <v>64</v>
      </c>
      <c r="O70" s="55"/>
      <c r="P70" s="57"/>
      <c r="Q70" s="35"/>
      <c r="R70" s="36"/>
    </row>
    <row r="71" spans="2:21" s="1" customFormat="1" ht="14.4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21" s="1" customFormat="1" ht="6.95" customHeight="1">
      <c r="B75" s="127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9"/>
    </row>
    <row r="76" spans="2:21" s="1" customFormat="1" ht="36.950000000000003" customHeight="1">
      <c r="B76" s="34"/>
      <c r="C76" s="194" t="s">
        <v>131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36"/>
      <c r="T76" s="130"/>
      <c r="U76" s="130"/>
    </row>
    <row r="77" spans="2:21" s="1" customFormat="1" ht="6.9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  <c r="T77" s="130"/>
      <c r="U77" s="130"/>
    </row>
    <row r="78" spans="2:21" s="1" customFormat="1" ht="30" customHeight="1">
      <c r="B78" s="34"/>
      <c r="C78" s="29" t="s">
        <v>20</v>
      </c>
      <c r="D78" s="35"/>
      <c r="E78" s="35"/>
      <c r="F78" s="240" t="str">
        <f>F6</f>
        <v>ZABEZPEČENÍ HLAVNÍHO VSTUPU Z ALŠOVA NÁBŘEŽÍ A VSTUPU KŘÍŽOVNICKÉ ULICE</v>
      </c>
      <c r="G78" s="241"/>
      <c r="H78" s="241"/>
      <c r="I78" s="241"/>
      <c r="J78" s="241"/>
      <c r="K78" s="241"/>
      <c r="L78" s="241"/>
      <c r="M78" s="241"/>
      <c r="N78" s="241"/>
      <c r="O78" s="241"/>
      <c r="P78" s="241"/>
      <c r="Q78" s="35"/>
      <c r="R78" s="36"/>
      <c r="T78" s="130"/>
      <c r="U78" s="130"/>
    </row>
    <row r="79" spans="2:21" s="1" customFormat="1" ht="36.950000000000003" customHeight="1">
      <c r="B79" s="34"/>
      <c r="C79" s="68" t="s">
        <v>127</v>
      </c>
      <c r="D79" s="35"/>
      <c r="E79" s="35"/>
      <c r="F79" s="215" t="str">
        <f>F7</f>
        <v>VOSZ-SZS_VSTUP_TABLA - ZABEZPEČENÍ HLAVNÍCH VSTUPŮ,AUDIO TABLA K Pbú A KAMERA, KŘÍŽOVNICKÁ</v>
      </c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35"/>
      <c r="R79" s="36"/>
      <c r="T79" s="130"/>
      <c r="U79" s="130"/>
    </row>
    <row r="80" spans="2:21" s="1" customFormat="1" ht="6.95" customHeight="1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  <c r="T80" s="130"/>
      <c r="U80" s="130"/>
    </row>
    <row r="81" spans="2:47" s="1" customFormat="1" ht="18" customHeight="1">
      <c r="B81" s="34"/>
      <c r="C81" s="29" t="s">
        <v>27</v>
      </c>
      <c r="D81" s="35"/>
      <c r="E81" s="35"/>
      <c r="F81" s="27" t="str">
        <f>F9</f>
        <v>Alšovo nábřeží 6</v>
      </c>
      <c r="G81" s="35"/>
      <c r="H81" s="35"/>
      <c r="I81" s="35"/>
      <c r="J81" s="35"/>
      <c r="K81" s="29" t="s">
        <v>29</v>
      </c>
      <c r="L81" s="35"/>
      <c r="M81" s="244" t="str">
        <f>IF(O9="","",O9)</f>
        <v>3.5.2017</v>
      </c>
      <c r="N81" s="244"/>
      <c r="O81" s="244"/>
      <c r="P81" s="244"/>
      <c r="Q81" s="35"/>
      <c r="R81" s="36"/>
      <c r="T81" s="130"/>
      <c r="U81" s="130"/>
    </row>
    <row r="82" spans="2:47" s="1" customFormat="1" ht="6.95" customHeight="1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  <c r="T82" s="130"/>
      <c r="U82" s="130"/>
    </row>
    <row r="83" spans="2:47" s="1" customFormat="1">
      <c r="B83" s="34"/>
      <c r="C83" s="29" t="s">
        <v>33</v>
      </c>
      <c r="D83" s="35"/>
      <c r="E83" s="35"/>
      <c r="F83" s="27" t="str">
        <f>E12</f>
        <v xml:space="preserve"> </v>
      </c>
      <c r="G83" s="35"/>
      <c r="H83" s="35"/>
      <c r="I83" s="35"/>
      <c r="J83" s="35"/>
      <c r="K83" s="29" t="s">
        <v>39</v>
      </c>
      <c r="L83" s="35"/>
      <c r="M83" s="198" t="str">
        <f>E18</f>
        <v xml:space="preserve"> </v>
      </c>
      <c r="N83" s="198"/>
      <c r="O83" s="198"/>
      <c r="P83" s="198"/>
      <c r="Q83" s="198"/>
      <c r="R83" s="36"/>
      <c r="T83" s="130"/>
      <c r="U83" s="130"/>
    </row>
    <row r="84" spans="2:47" s="1" customFormat="1" ht="14.45" customHeight="1">
      <c r="B84" s="34"/>
      <c r="C84" s="29" t="s">
        <v>37</v>
      </c>
      <c r="D84" s="35"/>
      <c r="E84" s="35"/>
      <c r="F84" s="27" t="str">
        <f>IF(E15="","",E15)</f>
        <v>Vyplň údaj</v>
      </c>
      <c r="G84" s="35"/>
      <c r="H84" s="35"/>
      <c r="I84" s="35"/>
      <c r="J84" s="35"/>
      <c r="K84" s="29" t="s">
        <v>40</v>
      </c>
      <c r="L84" s="35"/>
      <c r="M84" s="198" t="str">
        <f>E21</f>
        <v>Martin Frühauf</v>
      </c>
      <c r="N84" s="198"/>
      <c r="O84" s="198"/>
      <c r="P84" s="198"/>
      <c r="Q84" s="198"/>
      <c r="R84" s="36"/>
      <c r="T84" s="130"/>
      <c r="U84" s="130"/>
    </row>
    <row r="85" spans="2:47" s="1" customFormat="1" ht="10.35" customHeight="1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  <c r="T85" s="130"/>
      <c r="U85" s="130"/>
    </row>
    <row r="86" spans="2:47" s="1" customFormat="1" ht="29.25" customHeight="1">
      <c r="B86" s="34"/>
      <c r="C86" s="251" t="s">
        <v>132</v>
      </c>
      <c r="D86" s="252"/>
      <c r="E86" s="252"/>
      <c r="F86" s="252"/>
      <c r="G86" s="252"/>
      <c r="H86" s="251" t="s">
        <v>133</v>
      </c>
      <c r="I86" s="253"/>
      <c r="J86" s="253"/>
      <c r="K86" s="251" t="s">
        <v>134</v>
      </c>
      <c r="L86" s="252"/>
      <c r="M86" s="251" t="s">
        <v>135</v>
      </c>
      <c r="N86" s="252"/>
      <c r="O86" s="252"/>
      <c r="P86" s="252"/>
      <c r="Q86" s="252"/>
      <c r="R86" s="36"/>
      <c r="T86" s="130"/>
      <c r="U86" s="130"/>
    </row>
    <row r="87" spans="2:47" s="1" customFormat="1" ht="10.35" customHeight="1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  <c r="T87" s="130"/>
      <c r="U87" s="130"/>
    </row>
    <row r="88" spans="2:47" s="1" customFormat="1" ht="29.25" customHeight="1">
      <c r="B88" s="34"/>
      <c r="C88" s="131" t="s">
        <v>136</v>
      </c>
      <c r="D88" s="35"/>
      <c r="E88" s="35"/>
      <c r="F88" s="35"/>
      <c r="G88" s="35"/>
      <c r="H88" s="236">
        <f>W126</f>
        <v>0</v>
      </c>
      <c r="I88" s="242"/>
      <c r="J88" s="242"/>
      <c r="K88" s="236">
        <f>X126</f>
        <v>0</v>
      </c>
      <c r="L88" s="242"/>
      <c r="M88" s="236">
        <f>M126</f>
        <v>0</v>
      </c>
      <c r="N88" s="254"/>
      <c r="O88" s="254"/>
      <c r="P88" s="254"/>
      <c r="Q88" s="254"/>
      <c r="R88" s="36"/>
      <c r="T88" s="130"/>
      <c r="U88" s="130"/>
      <c r="AU88" s="17" t="s">
        <v>137</v>
      </c>
    </row>
    <row r="89" spans="2:47" s="6" customFormat="1" ht="24.95" customHeight="1">
      <c r="B89" s="132"/>
      <c r="C89" s="133"/>
      <c r="D89" s="134" t="s">
        <v>138</v>
      </c>
      <c r="E89" s="133"/>
      <c r="F89" s="133"/>
      <c r="G89" s="133"/>
      <c r="H89" s="255">
        <f>W127</f>
        <v>0</v>
      </c>
      <c r="I89" s="256"/>
      <c r="J89" s="256"/>
      <c r="K89" s="255">
        <f>X127</f>
        <v>0</v>
      </c>
      <c r="L89" s="256"/>
      <c r="M89" s="255">
        <f>M127</f>
        <v>0</v>
      </c>
      <c r="N89" s="256"/>
      <c r="O89" s="256"/>
      <c r="P89" s="256"/>
      <c r="Q89" s="256"/>
      <c r="R89" s="135"/>
      <c r="T89" s="136"/>
      <c r="U89" s="136"/>
    </row>
    <row r="90" spans="2:47" s="7" customFormat="1" ht="19.899999999999999" customHeight="1">
      <c r="B90" s="137"/>
      <c r="C90" s="138"/>
      <c r="D90" s="106" t="s">
        <v>139</v>
      </c>
      <c r="E90" s="138"/>
      <c r="F90" s="138"/>
      <c r="G90" s="138"/>
      <c r="H90" s="232">
        <f>W128</f>
        <v>0</v>
      </c>
      <c r="I90" s="257"/>
      <c r="J90" s="257"/>
      <c r="K90" s="232">
        <f>X128</f>
        <v>0</v>
      </c>
      <c r="L90" s="257"/>
      <c r="M90" s="232">
        <f>M128</f>
        <v>0</v>
      </c>
      <c r="N90" s="257"/>
      <c r="O90" s="257"/>
      <c r="P90" s="257"/>
      <c r="Q90" s="257"/>
      <c r="R90" s="139"/>
      <c r="T90" s="140"/>
      <c r="U90" s="140"/>
    </row>
    <row r="91" spans="2:47" s="7" customFormat="1" ht="19.899999999999999" customHeight="1">
      <c r="B91" s="137"/>
      <c r="C91" s="138"/>
      <c r="D91" s="106" t="s">
        <v>140</v>
      </c>
      <c r="E91" s="138"/>
      <c r="F91" s="138"/>
      <c r="G91" s="138"/>
      <c r="H91" s="232">
        <f>W137</f>
        <v>0</v>
      </c>
      <c r="I91" s="257"/>
      <c r="J91" s="257"/>
      <c r="K91" s="232">
        <f>X137</f>
        <v>0</v>
      </c>
      <c r="L91" s="257"/>
      <c r="M91" s="232">
        <f>M137</f>
        <v>0</v>
      </c>
      <c r="N91" s="257"/>
      <c r="O91" s="257"/>
      <c r="P91" s="257"/>
      <c r="Q91" s="257"/>
      <c r="R91" s="139"/>
      <c r="T91" s="140"/>
      <c r="U91" s="140"/>
    </row>
    <row r="92" spans="2:47" s="7" customFormat="1" ht="19.899999999999999" customHeight="1">
      <c r="B92" s="137"/>
      <c r="C92" s="138"/>
      <c r="D92" s="106" t="s">
        <v>141</v>
      </c>
      <c r="E92" s="138"/>
      <c r="F92" s="138"/>
      <c r="G92" s="138"/>
      <c r="H92" s="232">
        <f>W142</f>
        <v>0</v>
      </c>
      <c r="I92" s="257"/>
      <c r="J92" s="257"/>
      <c r="K92" s="232">
        <f>X142</f>
        <v>0</v>
      </c>
      <c r="L92" s="257"/>
      <c r="M92" s="232">
        <f>M142</f>
        <v>0</v>
      </c>
      <c r="N92" s="257"/>
      <c r="O92" s="257"/>
      <c r="P92" s="257"/>
      <c r="Q92" s="257"/>
      <c r="R92" s="139"/>
      <c r="T92" s="140"/>
      <c r="U92" s="140"/>
    </row>
    <row r="93" spans="2:47" s="6" customFormat="1" ht="24.95" customHeight="1">
      <c r="B93" s="132"/>
      <c r="C93" s="133"/>
      <c r="D93" s="134" t="s">
        <v>142</v>
      </c>
      <c r="E93" s="133"/>
      <c r="F93" s="133"/>
      <c r="G93" s="133"/>
      <c r="H93" s="255">
        <f>W149</f>
        <v>0</v>
      </c>
      <c r="I93" s="256"/>
      <c r="J93" s="256"/>
      <c r="K93" s="255">
        <f>X149</f>
        <v>0</v>
      </c>
      <c r="L93" s="256"/>
      <c r="M93" s="255">
        <f>M149</f>
        <v>0</v>
      </c>
      <c r="N93" s="256"/>
      <c r="O93" s="256"/>
      <c r="P93" s="256"/>
      <c r="Q93" s="256"/>
      <c r="R93" s="135"/>
      <c r="T93" s="136"/>
      <c r="U93" s="136"/>
    </row>
    <row r="94" spans="2:47" s="7" customFormat="1" ht="19.899999999999999" customHeight="1">
      <c r="B94" s="137"/>
      <c r="C94" s="138"/>
      <c r="D94" s="106" t="s">
        <v>143</v>
      </c>
      <c r="E94" s="138"/>
      <c r="F94" s="138"/>
      <c r="G94" s="138"/>
      <c r="H94" s="232">
        <f>W150</f>
        <v>0</v>
      </c>
      <c r="I94" s="257"/>
      <c r="J94" s="257"/>
      <c r="K94" s="232">
        <f>X150</f>
        <v>0</v>
      </c>
      <c r="L94" s="257"/>
      <c r="M94" s="232">
        <f>M150</f>
        <v>0</v>
      </c>
      <c r="N94" s="257"/>
      <c r="O94" s="257"/>
      <c r="P94" s="257"/>
      <c r="Q94" s="257"/>
      <c r="R94" s="139"/>
      <c r="T94" s="140"/>
      <c r="U94" s="140"/>
    </row>
    <row r="95" spans="2:47" s="6" customFormat="1" ht="24.95" customHeight="1">
      <c r="B95" s="132"/>
      <c r="C95" s="133"/>
      <c r="D95" s="134" t="s">
        <v>144</v>
      </c>
      <c r="E95" s="133"/>
      <c r="F95" s="133"/>
      <c r="G95" s="133"/>
      <c r="H95" s="255">
        <f>W156</f>
        <v>0</v>
      </c>
      <c r="I95" s="256"/>
      <c r="J95" s="256"/>
      <c r="K95" s="255">
        <f>X156</f>
        <v>0</v>
      </c>
      <c r="L95" s="256"/>
      <c r="M95" s="255">
        <f>M156</f>
        <v>0</v>
      </c>
      <c r="N95" s="256"/>
      <c r="O95" s="256"/>
      <c r="P95" s="256"/>
      <c r="Q95" s="256"/>
      <c r="R95" s="135"/>
      <c r="T95" s="136"/>
      <c r="U95" s="136"/>
    </row>
    <row r="96" spans="2:47" s="7" customFormat="1" ht="19.899999999999999" customHeight="1">
      <c r="B96" s="137"/>
      <c r="C96" s="138"/>
      <c r="D96" s="106" t="s">
        <v>145</v>
      </c>
      <c r="E96" s="138"/>
      <c r="F96" s="138"/>
      <c r="G96" s="138"/>
      <c r="H96" s="232">
        <f>W157</f>
        <v>0</v>
      </c>
      <c r="I96" s="257"/>
      <c r="J96" s="257"/>
      <c r="K96" s="232">
        <f>X157</f>
        <v>0</v>
      </c>
      <c r="L96" s="257"/>
      <c r="M96" s="232">
        <f>M157</f>
        <v>0</v>
      </c>
      <c r="N96" s="257"/>
      <c r="O96" s="257"/>
      <c r="P96" s="257"/>
      <c r="Q96" s="257"/>
      <c r="R96" s="139"/>
      <c r="T96" s="140"/>
      <c r="U96" s="140"/>
    </row>
    <row r="97" spans="2:65" s="7" customFormat="1" ht="19.899999999999999" customHeight="1">
      <c r="B97" s="137"/>
      <c r="C97" s="138"/>
      <c r="D97" s="106" t="s">
        <v>146</v>
      </c>
      <c r="E97" s="138"/>
      <c r="F97" s="138"/>
      <c r="G97" s="138"/>
      <c r="H97" s="232">
        <f>W159</f>
        <v>0</v>
      </c>
      <c r="I97" s="257"/>
      <c r="J97" s="257"/>
      <c r="K97" s="232">
        <f>X159</f>
        <v>0</v>
      </c>
      <c r="L97" s="257"/>
      <c r="M97" s="232">
        <f>M159</f>
        <v>0</v>
      </c>
      <c r="N97" s="257"/>
      <c r="O97" s="257"/>
      <c r="P97" s="257"/>
      <c r="Q97" s="257"/>
      <c r="R97" s="139"/>
      <c r="T97" s="140"/>
      <c r="U97" s="140"/>
    </row>
    <row r="98" spans="2:65" s="7" customFormat="1" ht="19.899999999999999" customHeight="1">
      <c r="B98" s="137"/>
      <c r="C98" s="138"/>
      <c r="D98" s="106" t="s">
        <v>147</v>
      </c>
      <c r="E98" s="138"/>
      <c r="F98" s="138"/>
      <c r="G98" s="138"/>
      <c r="H98" s="232">
        <f>W163</f>
        <v>0</v>
      </c>
      <c r="I98" s="257"/>
      <c r="J98" s="257"/>
      <c r="K98" s="232">
        <f>X163</f>
        <v>0</v>
      </c>
      <c r="L98" s="257"/>
      <c r="M98" s="232">
        <f>M163</f>
        <v>0</v>
      </c>
      <c r="N98" s="257"/>
      <c r="O98" s="257"/>
      <c r="P98" s="257"/>
      <c r="Q98" s="257"/>
      <c r="R98" s="139"/>
      <c r="T98" s="140"/>
      <c r="U98" s="140"/>
    </row>
    <row r="99" spans="2:65" s="6" customFormat="1" ht="21.75" customHeight="1">
      <c r="B99" s="132"/>
      <c r="C99" s="133"/>
      <c r="D99" s="134" t="s">
        <v>148</v>
      </c>
      <c r="E99" s="133"/>
      <c r="F99" s="133"/>
      <c r="G99" s="133"/>
      <c r="H99" s="258">
        <f>W168</f>
        <v>0</v>
      </c>
      <c r="I99" s="256"/>
      <c r="J99" s="256"/>
      <c r="K99" s="258">
        <f>X168</f>
        <v>0</v>
      </c>
      <c r="L99" s="256"/>
      <c r="M99" s="258">
        <f>M168</f>
        <v>0</v>
      </c>
      <c r="N99" s="256"/>
      <c r="O99" s="256"/>
      <c r="P99" s="256"/>
      <c r="Q99" s="256"/>
      <c r="R99" s="135"/>
      <c r="T99" s="136"/>
      <c r="U99" s="136"/>
    </row>
    <row r="100" spans="2:65" s="1" customFormat="1" ht="21.75" customHeight="1"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6"/>
      <c r="T100" s="130"/>
      <c r="U100" s="130"/>
    </row>
    <row r="101" spans="2:65" s="1" customFormat="1" ht="29.25" customHeight="1">
      <c r="B101" s="34"/>
      <c r="C101" s="131" t="s">
        <v>149</v>
      </c>
      <c r="D101" s="35"/>
      <c r="E101" s="35"/>
      <c r="F101" s="35"/>
      <c r="G101" s="35"/>
      <c r="H101" s="35"/>
      <c r="I101" s="35"/>
      <c r="J101" s="35"/>
      <c r="K101" s="35"/>
      <c r="L101" s="35"/>
      <c r="M101" s="254">
        <f>ROUND(M102+M103+M104+M105+M106+M107,2)</f>
        <v>0</v>
      </c>
      <c r="N101" s="259"/>
      <c r="O101" s="259"/>
      <c r="P101" s="259"/>
      <c r="Q101" s="259"/>
      <c r="R101" s="36"/>
      <c r="T101" s="141"/>
      <c r="U101" s="142" t="s">
        <v>51</v>
      </c>
    </row>
    <row r="102" spans="2:65" s="1" customFormat="1" ht="18" customHeight="1">
      <c r="B102" s="34"/>
      <c r="C102" s="35"/>
      <c r="D102" s="233" t="s">
        <v>150</v>
      </c>
      <c r="E102" s="234"/>
      <c r="F102" s="234"/>
      <c r="G102" s="234"/>
      <c r="H102" s="234"/>
      <c r="I102" s="35"/>
      <c r="J102" s="35"/>
      <c r="K102" s="35"/>
      <c r="L102" s="35"/>
      <c r="M102" s="231">
        <f>ROUND(M88*T102,2)</f>
        <v>0</v>
      </c>
      <c r="N102" s="232"/>
      <c r="O102" s="232"/>
      <c r="P102" s="232"/>
      <c r="Q102" s="232"/>
      <c r="R102" s="36"/>
      <c r="S102" s="143"/>
      <c r="T102" s="144"/>
      <c r="U102" s="145" t="s">
        <v>52</v>
      </c>
      <c r="V102" s="146"/>
      <c r="W102" s="146"/>
      <c r="X102" s="146"/>
      <c r="Y102" s="146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46"/>
      <c r="AK102" s="146"/>
      <c r="AL102" s="146"/>
      <c r="AM102" s="146"/>
      <c r="AN102" s="146"/>
      <c r="AO102" s="146"/>
      <c r="AP102" s="146"/>
      <c r="AQ102" s="146"/>
      <c r="AR102" s="146"/>
      <c r="AS102" s="146"/>
      <c r="AT102" s="146"/>
      <c r="AU102" s="146"/>
      <c r="AV102" s="146"/>
      <c r="AW102" s="146"/>
      <c r="AX102" s="146"/>
      <c r="AY102" s="147" t="s">
        <v>151</v>
      </c>
      <c r="AZ102" s="146"/>
      <c r="BA102" s="146"/>
      <c r="BB102" s="146"/>
      <c r="BC102" s="146"/>
      <c r="BD102" s="146"/>
      <c r="BE102" s="148">
        <f t="shared" ref="BE102:BE107" si="0">IF(U102="základní",M102,0)</f>
        <v>0</v>
      </c>
      <c r="BF102" s="148">
        <f t="shared" ref="BF102:BF107" si="1">IF(U102="snížená",M102,0)</f>
        <v>0</v>
      </c>
      <c r="BG102" s="148">
        <f t="shared" ref="BG102:BG107" si="2">IF(U102="zákl. přenesená",M102,0)</f>
        <v>0</v>
      </c>
      <c r="BH102" s="148">
        <f t="shared" ref="BH102:BH107" si="3">IF(U102="sníž. přenesená",M102,0)</f>
        <v>0</v>
      </c>
      <c r="BI102" s="148">
        <f t="shared" ref="BI102:BI107" si="4">IF(U102="nulová",M102,0)</f>
        <v>0</v>
      </c>
      <c r="BJ102" s="147" t="s">
        <v>26</v>
      </c>
      <c r="BK102" s="146"/>
      <c r="BL102" s="146"/>
      <c r="BM102" s="146"/>
    </row>
    <row r="103" spans="2:65" s="1" customFormat="1" ht="18" customHeight="1">
      <c r="B103" s="34"/>
      <c r="C103" s="35"/>
      <c r="D103" s="233" t="s">
        <v>152</v>
      </c>
      <c r="E103" s="234"/>
      <c r="F103" s="234"/>
      <c r="G103" s="234"/>
      <c r="H103" s="234"/>
      <c r="I103" s="35"/>
      <c r="J103" s="35"/>
      <c r="K103" s="35"/>
      <c r="L103" s="35"/>
      <c r="M103" s="231">
        <f>ROUND(M88*T103,2)</f>
        <v>0</v>
      </c>
      <c r="N103" s="232"/>
      <c r="O103" s="232"/>
      <c r="P103" s="232"/>
      <c r="Q103" s="232"/>
      <c r="R103" s="36"/>
      <c r="S103" s="143"/>
      <c r="T103" s="144"/>
      <c r="U103" s="145" t="s">
        <v>52</v>
      </c>
      <c r="V103" s="146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46"/>
      <c r="AK103" s="146"/>
      <c r="AL103" s="146"/>
      <c r="AM103" s="146"/>
      <c r="AN103" s="146"/>
      <c r="AO103" s="146"/>
      <c r="AP103" s="146"/>
      <c r="AQ103" s="146"/>
      <c r="AR103" s="146"/>
      <c r="AS103" s="146"/>
      <c r="AT103" s="146"/>
      <c r="AU103" s="146"/>
      <c r="AV103" s="146"/>
      <c r="AW103" s="146"/>
      <c r="AX103" s="146"/>
      <c r="AY103" s="147" t="s">
        <v>151</v>
      </c>
      <c r="AZ103" s="146"/>
      <c r="BA103" s="146"/>
      <c r="BB103" s="146"/>
      <c r="BC103" s="146"/>
      <c r="BD103" s="146"/>
      <c r="BE103" s="148">
        <f t="shared" si="0"/>
        <v>0</v>
      </c>
      <c r="BF103" s="148">
        <f t="shared" si="1"/>
        <v>0</v>
      </c>
      <c r="BG103" s="148">
        <f t="shared" si="2"/>
        <v>0</v>
      </c>
      <c r="BH103" s="148">
        <f t="shared" si="3"/>
        <v>0</v>
      </c>
      <c r="BI103" s="148">
        <f t="shared" si="4"/>
        <v>0</v>
      </c>
      <c r="BJ103" s="147" t="s">
        <v>26</v>
      </c>
      <c r="BK103" s="146"/>
      <c r="BL103" s="146"/>
      <c r="BM103" s="146"/>
    </row>
    <row r="104" spans="2:65" s="1" customFormat="1" ht="18" customHeight="1">
      <c r="B104" s="34"/>
      <c r="C104" s="35"/>
      <c r="D104" s="233" t="s">
        <v>153</v>
      </c>
      <c r="E104" s="234"/>
      <c r="F104" s="234"/>
      <c r="G104" s="234"/>
      <c r="H104" s="234"/>
      <c r="I104" s="35"/>
      <c r="J104" s="35"/>
      <c r="K104" s="35"/>
      <c r="L104" s="35"/>
      <c r="M104" s="231">
        <f>ROUND(M88*T104,2)</f>
        <v>0</v>
      </c>
      <c r="N104" s="232"/>
      <c r="O104" s="232"/>
      <c r="P104" s="232"/>
      <c r="Q104" s="232"/>
      <c r="R104" s="36"/>
      <c r="S104" s="143"/>
      <c r="T104" s="144"/>
      <c r="U104" s="145" t="s">
        <v>52</v>
      </c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46"/>
      <c r="AX104" s="146"/>
      <c r="AY104" s="147" t="s">
        <v>151</v>
      </c>
      <c r="AZ104" s="146"/>
      <c r="BA104" s="146"/>
      <c r="BB104" s="146"/>
      <c r="BC104" s="146"/>
      <c r="BD104" s="146"/>
      <c r="BE104" s="148">
        <f t="shared" si="0"/>
        <v>0</v>
      </c>
      <c r="BF104" s="148">
        <f t="shared" si="1"/>
        <v>0</v>
      </c>
      <c r="BG104" s="148">
        <f t="shared" si="2"/>
        <v>0</v>
      </c>
      <c r="BH104" s="148">
        <f t="shared" si="3"/>
        <v>0</v>
      </c>
      <c r="BI104" s="148">
        <f t="shared" si="4"/>
        <v>0</v>
      </c>
      <c r="BJ104" s="147" t="s">
        <v>26</v>
      </c>
      <c r="BK104" s="146"/>
      <c r="BL104" s="146"/>
      <c r="BM104" s="146"/>
    </row>
    <row r="105" spans="2:65" s="1" customFormat="1" ht="18" customHeight="1">
      <c r="B105" s="34"/>
      <c r="C105" s="35"/>
      <c r="D105" s="233" t="s">
        <v>154</v>
      </c>
      <c r="E105" s="234"/>
      <c r="F105" s="234"/>
      <c r="G105" s="234"/>
      <c r="H105" s="234"/>
      <c r="I105" s="35"/>
      <c r="J105" s="35"/>
      <c r="K105" s="35"/>
      <c r="L105" s="35"/>
      <c r="M105" s="231">
        <f>ROUND(M88*T105,2)</f>
        <v>0</v>
      </c>
      <c r="N105" s="232"/>
      <c r="O105" s="232"/>
      <c r="P105" s="232"/>
      <c r="Q105" s="232"/>
      <c r="R105" s="36"/>
      <c r="S105" s="143"/>
      <c r="T105" s="144"/>
      <c r="U105" s="145" t="s">
        <v>52</v>
      </c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6"/>
      <c r="AL105" s="146"/>
      <c r="AM105" s="146"/>
      <c r="AN105" s="146"/>
      <c r="AO105" s="146"/>
      <c r="AP105" s="146"/>
      <c r="AQ105" s="146"/>
      <c r="AR105" s="146"/>
      <c r="AS105" s="146"/>
      <c r="AT105" s="146"/>
      <c r="AU105" s="146"/>
      <c r="AV105" s="146"/>
      <c r="AW105" s="146"/>
      <c r="AX105" s="146"/>
      <c r="AY105" s="147" t="s">
        <v>151</v>
      </c>
      <c r="AZ105" s="146"/>
      <c r="BA105" s="146"/>
      <c r="BB105" s="146"/>
      <c r="BC105" s="146"/>
      <c r="BD105" s="146"/>
      <c r="BE105" s="148">
        <f t="shared" si="0"/>
        <v>0</v>
      </c>
      <c r="BF105" s="148">
        <f t="shared" si="1"/>
        <v>0</v>
      </c>
      <c r="BG105" s="148">
        <f t="shared" si="2"/>
        <v>0</v>
      </c>
      <c r="BH105" s="148">
        <f t="shared" si="3"/>
        <v>0</v>
      </c>
      <c r="BI105" s="148">
        <f t="shared" si="4"/>
        <v>0</v>
      </c>
      <c r="BJ105" s="147" t="s">
        <v>26</v>
      </c>
      <c r="BK105" s="146"/>
      <c r="BL105" s="146"/>
      <c r="BM105" s="146"/>
    </row>
    <row r="106" spans="2:65" s="1" customFormat="1" ht="18" customHeight="1">
      <c r="B106" s="34"/>
      <c r="C106" s="35"/>
      <c r="D106" s="233" t="s">
        <v>155</v>
      </c>
      <c r="E106" s="234"/>
      <c r="F106" s="234"/>
      <c r="G106" s="234"/>
      <c r="H106" s="234"/>
      <c r="I106" s="35"/>
      <c r="J106" s="35"/>
      <c r="K106" s="35"/>
      <c r="L106" s="35"/>
      <c r="M106" s="231">
        <f>ROUND(M88*T106,2)</f>
        <v>0</v>
      </c>
      <c r="N106" s="232"/>
      <c r="O106" s="232"/>
      <c r="P106" s="232"/>
      <c r="Q106" s="232"/>
      <c r="R106" s="36"/>
      <c r="S106" s="143"/>
      <c r="T106" s="144"/>
      <c r="U106" s="145" t="s">
        <v>52</v>
      </c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46"/>
      <c r="AX106" s="146"/>
      <c r="AY106" s="147" t="s">
        <v>151</v>
      </c>
      <c r="AZ106" s="146"/>
      <c r="BA106" s="146"/>
      <c r="BB106" s="146"/>
      <c r="BC106" s="146"/>
      <c r="BD106" s="146"/>
      <c r="BE106" s="148">
        <f t="shared" si="0"/>
        <v>0</v>
      </c>
      <c r="BF106" s="148">
        <f t="shared" si="1"/>
        <v>0</v>
      </c>
      <c r="BG106" s="148">
        <f t="shared" si="2"/>
        <v>0</v>
      </c>
      <c r="BH106" s="148">
        <f t="shared" si="3"/>
        <v>0</v>
      </c>
      <c r="BI106" s="148">
        <f t="shared" si="4"/>
        <v>0</v>
      </c>
      <c r="BJ106" s="147" t="s">
        <v>26</v>
      </c>
      <c r="BK106" s="146"/>
      <c r="BL106" s="146"/>
      <c r="BM106" s="146"/>
    </row>
    <row r="107" spans="2:65" s="1" customFormat="1" ht="18" customHeight="1">
      <c r="B107" s="34"/>
      <c r="C107" s="35"/>
      <c r="D107" s="106" t="s">
        <v>156</v>
      </c>
      <c r="E107" s="35"/>
      <c r="F107" s="35"/>
      <c r="G107" s="35"/>
      <c r="H107" s="35"/>
      <c r="I107" s="35"/>
      <c r="J107" s="35"/>
      <c r="K107" s="35"/>
      <c r="L107" s="35"/>
      <c r="M107" s="231">
        <f>ROUND(M88*T107,2)</f>
        <v>0</v>
      </c>
      <c r="N107" s="232"/>
      <c r="O107" s="232"/>
      <c r="P107" s="232"/>
      <c r="Q107" s="232"/>
      <c r="R107" s="36"/>
      <c r="S107" s="143"/>
      <c r="T107" s="149"/>
      <c r="U107" s="150" t="s">
        <v>52</v>
      </c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46"/>
      <c r="AK107" s="146"/>
      <c r="AL107" s="146"/>
      <c r="AM107" s="146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46"/>
      <c r="AX107" s="146"/>
      <c r="AY107" s="147" t="s">
        <v>157</v>
      </c>
      <c r="AZ107" s="146"/>
      <c r="BA107" s="146"/>
      <c r="BB107" s="146"/>
      <c r="BC107" s="146"/>
      <c r="BD107" s="146"/>
      <c r="BE107" s="148">
        <f t="shared" si="0"/>
        <v>0</v>
      </c>
      <c r="BF107" s="148">
        <f t="shared" si="1"/>
        <v>0</v>
      </c>
      <c r="BG107" s="148">
        <f t="shared" si="2"/>
        <v>0</v>
      </c>
      <c r="BH107" s="148">
        <f t="shared" si="3"/>
        <v>0</v>
      </c>
      <c r="BI107" s="148">
        <f t="shared" si="4"/>
        <v>0</v>
      </c>
      <c r="BJ107" s="147" t="s">
        <v>26</v>
      </c>
      <c r="BK107" s="146"/>
      <c r="BL107" s="146"/>
      <c r="BM107" s="146"/>
    </row>
    <row r="108" spans="2:65" s="1" customFormat="1" ht="13.5">
      <c r="B108" s="34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6"/>
      <c r="T108" s="130"/>
      <c r="U108" s="130"/>
    </row>
    <row r="109" spans="2:65" s="1" customFormat="1" ht="29.25" customHeight="1">
      <c r="B109" s="34"/>
      <c r="C109" s="117" t="s">
        <v>119</v>
      </c>
      <c r="D109" s="118"/>
      <c r="E109" s="118"/>
      <c r="F109" s="118"/>
      <c r="G109" s="118"/>
      <c r="H109" s="118"/>
      <c r="I109" s="118"/>
      <c r="J109" s="118"/>
      <c r="K109" s="118"/>
      <c r="L109" s="237">
        <f>ROUND(SUM(M88+M101),2)</f>
        <v>0</v>
      </c>
      <c r="M109" s="237"/>
      <c r="N109" s="237"/>
      <c r="O109" s="237"/>
      <c r="P109" s="237"/>
      <c r="Q109" s="237"/>
      <c r="R109" s="36"/>
      <c r="T109" s="130"/>
      <c r="U109" s="130"/>
    </row>
    <row r="110" spans="2:65" s="1" customFormat="1" ht="6.95" customHeight="1">
      <c r="B110" s="58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60"/>
      <c r="T110" s="130"/>
      <c r="U110" s="130"/>
    </row>
    <row r="114" spans="2:63" s="1" customFormat="1" ht="6.95" customHeight="1">
      <c r="B114" s="61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3"/>
    </row>
    <row r="115" spans="2:63" s="1" customFormat="1" ht="36.950000000000003" customHeight="1">
      <c r="B115" s="34"/>
      <c r="C115" s="194" t="s">
        <v>158</v>
      </c>
      <c r="D115" s="242"/>
      <c r="E115" s="242"/>
      <c r="F115" s="242"/>
      <c r="G115" s="242"/>
      <c r="H115" s="242"/>
      <c r="I115" s="242"/>
      <c r="J115" s="242"/>
      <c r="K115" s="242"/>
      <c r="L115" s="242"/>
      <c r="M115" s="242"/>
      <c r="N115" s="242"/>
      <c r="O115" s="242"/>
      <c r="P115" s="242"/>
      <c r="Q115" s="242"/>
      <c r="R115" s="36"/>
    </row>
    <row r="116" spans="2:63" s="1" customFormat="1" ht="6.95" customHeight="1"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6"/>
    </row>
    <row r="117" spans="2:63" s="1" customFormat="1" ht="30" customHeight="1">
      <c r="B117" s="34"/>
      <c r="C117" s="29" t="s">
        <v>20</v>
      </c>
      <c r="D117" s="35"/>
      <c r="E117" s="35"/>
      <c r="F117" s="240" t="str">
        <f>F6</f>
        <v>ZABEZPEČENÍ HLAVNÍHO VSTUPU Z ALŠOVA NÁBŘEŽÍ A VSTUPU KŘÍŽOVNICKÉ ULICE</v>
      </c>
      <c r="G117" s="241"/>
      <c r="H117" s="241"/>
      <c r="I117" s="241"/>
      <c r="J117" s="241"/>
      <c r="K117" s="241"/>
      <c r="L117" s="241"/>
      <c r="M117" s="241"/>
      <c r="N117" s="241"/>
      <c r="O117" s="241"/>
      <c r="P117" s="241"/>
      <c r="Q117" s="35"/>
      <c r="R117" s="36"/>
    </row>
    <row r="118" spans="2:63" s="1" customFormat="1" ht="36.950000000000003" customHeight="1">
      <c r="B118" s="34"/>
      <c r="C118" s="68" t="s">
        <v>127</v>
      </c>
      <c r="D118" s="35"/>
      <c r="E118" s="35"/>
      <c r="F118" s="215" t="str">
        <f>F7</f>
        <v>VOSZ-SZS_VSTUP_TABLA - ZABEZPEČENÍ HLAVNÍCH VSTUPŮ,AUDIO TABLA K Pbú A KAMERA, KŘÍŽOVNICKÁ</v>
      </c>
      <c r="G118" s="242"/>
      <c r="H118" s="242"/>
      <c r="I118" s="242"/>
      <c r="J118" s="242"/>
      <c r="K118" s="242"/>
      <c r="L118" s="242"/>
      <c r="M118" s="242"/>
      <c r="N118" s="242"/>
      <c r="O118" s="242"/>
      <c r="P118" s="242"/>
      <c r="Q118" s="35"/>
      <c r="R118" s="36"/>
    </row>
    <row r="119" spans="2:63" s="1" customFormat="1" ht="6.95" customHeight="1">
      <c r="B119" s="34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6"/>
    </row>
    <row r="120" spans="2:63" s="1" customFormat="1" ht="18" customHeight="1">
      <c r="B120" s="34"/>
      <c r="C120" s="29" t="s">
        <v>27</v>
      </c>
      <c r="D120" s="35"/>
      <c r="E120" s="35"/>
      <c r="F120" s="27" t="str">
        <f>F9</f>
        <v>Alšovo nábřeží 6</v>
      </c>
      <c r="G120" s="35"/>
      <c r="H120" s="35"/>
      <c r="I120" s="35"/>
      <c r="J120" s="35"/>
      <c r="K120" s="29" t="s">
        <v>29</v>
      </c>
      <c r="L120" s="35"/>
      <c r="M120" s="244" t="str">
        <f>IF(O9="","",O9)</f>
        <v>3.5.2017</v>
      </c>
      <c r="N120" s="244"/>
      <c r="O120" s="244"/>
      <c r="P120" s="244"/>
      <c r="Q120" s="35"/>
      <c r="R120" s="36"/>
    </row>
    <row r="121" spans="2:63" s="1" customFormat="1" ht="6.95" customHeight="1"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6"/>
    </row>
    <row r="122" spans="2:63" s="1" customFormat="1">
      <c r="B122" s="34"/>
      <c r="C122" s="29" t="s">
        <v>33</v>
      </c>
      <c r="D122" s="35"/>
      <c r="E122" s="35"/>
      <c r="F122" s="27" t="str">
        <f>E12</f>
        <v xml:space="preserve"> </v>
      </c>
      <c r="G122" s="35"/>
      <c r="H122" s="35"/>
      <c r="I122" s="35"/>
      <c r="J122" s="35"/>
      <c r="K122" s="29" t="s">
        <v>39</v>
      </c>
      <c r="L122" s="35"/>
      <c r="M122" s="198" t="str">
        <f>E18</f>
        <v xml:space="preserve"> </v>
      </c>
      <c r="N122" s="198"/>
      <c r="O122" s="198"/>
      <c r="P122" s="198"/>
      <c r="Q122" s="198"/>
      <c r="R122" s="36"/>
    </row>
    <row r="123" spans="2:63" s="1" customFormat="1" ht="14.45" customHeight="1">
      <c r="B123" s="34"/>
      <c r="C123" s="29" t="s">
        <v>37</v>
      </c>
      <c r="D123" s="35"/>
      <c r="E123" s="35"/>
      <c r="F123" s="27" t="str">
        <f>IF(E15="","",E15)</f>
        <v>Vyplň údaj</v>
      </c>
      <c r="G123" s="35"/>
      <c r="H123" s="35"/>
      <c r="I123" s="35"/>
      <c r="J123" s="35"/>
      <c r="K123" s="29" t="s">
        <v>40</v>
      </c>
      <c r="L123" s="35"/>
      <c r="M123" s="198" t="str">
        <f>E21</f>
        <v>Martin Frühauf</v>
      </c>
      <c r="N123" s="198"/>
      <c r="O123" s="198"/>
      <c r="P123" s="198"/>
      <c r="Q123" s="198"/>
      <c r="R123" s="36"/>
    </row>
    <row r="124" spans="2:63" s="1" customFormat="1" ht="10.35" customHeight="1">
      <c r="B124" s="34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6"/>
    </row>
    <row r="125" spans="2:63" s="8" customFormat="1" ht="29.25" customHeight="1">
      <c r="B125" s="151"/>
      <c r="C125" s="152" t="s">
        <v>159</v>
      </c>
      <c r="D125" s="153" t="s">
        <v>160</v>
      </c>
      <c r="E125" s="153" t="s">
        <v>69</v>
      </c>
      <c r="F125" s="260" t="s">
        <v>161</v>
      </c>
      <c r="G125" s="260"/>
      <c r="H125" s="260"/>
      <c r="I125" s="260"/>
      <c r="J125" s="153" t="s">
        <v>162</v>
      </c>
      <c r="K125" s="153" t="s">
        <v>163</v>
      </c>
      <c r="L125" s="153" t="s">
        <v>164</v>
      </c>
      <c r="M125" s="260" t="s">
        <v>165</v>
      </c>
      <c r="N125" s="260"/>
      <c r="O125" s="260"/>
      <c r="P125" s="260" t="s">
        <v>135</v>
      </c>
      <c r="Q125" s="261"/>
      <c r="R125" s="154"/>
      <c r="T125" s="79" t="s">
        <v>166</v>
      </c>
      <c r="U125" s="80" t="s">
        <v>51</v>
      </c>
      <c r="V125" s="80" t="s">
        <v>167</v>
      </c>
      <c r="W125" s="80" t="s">
        <v>168</v>
      </c>
      <c r="X125" s="80" t="s">
        <v>169</v>
      </c>
      <c r="Y125" s="80" t="s">
        <v>170</v>
      </c>
      <c r="Z125" s="80" t="s">
        <v>171</v>
      </c>
      <c r="AA125" s="80" t="s">
        <v>172</v>
      </c>
      <c r="AB125" s="80" t="s">
        <v>173</v>
      </c>
      <c r="AC125" s="80" t="s">
        <v>174</v>
      </c>
      <c r="AD125" s="81" t="s">
        <v>175</v>
      </c>
    </row>
    <row r="126" spans="2:63" s="1" customFormat="1" ht="29.25" customHeight="1">
      <c r="B126" s="34"/>
      <c r="C126" s="83" t="s">
        <v>130</v>
      </c>
      <c r="D126" s="35"/>
      <c r="E126" s="35"/>
      <c r="F126" s="35"/>
      <c r="G126" s="35"/>
      <c r="H126" s="35"/>
      <c r="I126" s="35"/>
      <c r="J126" s="35"/>
      <c r="K126" s="35"/>
      <c r="L126" s="35"/>
      <c r="M126" s="274">
        <f>BK126</f>
        <v>0</v>
      </c>
      <c r="N126" s="275"/>
      <c r="O126" s="275"/>
      <c r="P126" s="275"/>
      <c r="Q126" s="275"/>
      <c r="R126" s="36"/>
      <c r="T126" s="82"/>
      <c r="U126" s="50"/>
      <c r="V126" s="50"/>
      <c r="W126" s="155">
        <f>W127+W149+W156+W168</f>
        <v>0</v>
      </c>
      <c r="X126" s="155">
        <f>X127+X149+X156+X168</f>
        <v>0</v>
      </c>
      <c r="Y126" s="50"/>
      <c r="Z126" s="156">
        <f>Z127+Z149+Z156+Z168</f>
        <v>0</v>
      </c>
      <c r="AA126" s="50"/>
      <c r="AB126" s="156">
        <f>AB127+AB149+AB156+AB168</f>
        <v>2.0500000000000001E-2</v>
      </c>
      <c r="AC126" s="50"/>
      <c r="AD126" s="157">
        <f>AD127+AD149+AD156+AD168</f>
        <v>0</v>
      </c>
      <c r="AT126" s="17" t="s">
        <v>88</v>
      </c>
      <c r="AU126" s="17" t="s">
        <v>137</v>
      </c>
      <c r="BK126" s="158">
        <f>BK127+BK149+BK156+BK168</f>
        <v>0</v>
      </c>
    </row>
    <row r="127" spans="2:63" s="9" customFormat="1" ht="37.35" customHeight="1">
      <c r="B127" s="159"/>
      <c r="C127" s="160"/>
      <c r="D127" s="161" t="s">
        <v>138</v>
      </c>
      <c r="E127" s="161"/>
      <c r="F127" s="161"/>
      <c r="G127" s="161"/>
      <c r="H127" s="161"/>
      <c r="I127" s="161"/>
      <c r="J127" s="161"/>
      <c r="K127" s="161"/>
      <c r="L127" s="161"/>
      <c r="M127" s="258">
        <f>BK127</f>
        <v>0</v>
      </c>
      <c r="N127" s="255"/>
      <c r="O127" s="255"/>
      <c r="P127" s="255"/>
      <c r="Q127" s="255"/>
      <c r="R127" s="162"/>
      <c r="T127" s="163"/>
      <c r="U127" s="160"/>
      <c r="V127" s="160"/>
      <c r="W127" s="164">
        <f>W128+W137+W142</f>
        <v>0</v>
      </c>
      <c r="X127" s="164">
        <f>X128+X137+X142</f>
        <v>0</v>
      </c>
      <c r="Y127" s="160"/>
      <c r="Z127" s="165">
        <f>Z128+Z137+Z142</f>
        <v>0</v>
      </c>
      <c r="AA127" s="160"/>
      <c r="AB127" s="165">
        <f>AB128+AB137+AB142</f>
        <v>1.8749999999999999E-2</v>
      </c>
      <c r="AC127" s="160"/>
      <c r="AD127" s="166">
        <f>AD128+AD137+AD142</f>
        <v>0</v>
      </c>
      <c r="AR127" s="167" t="s">
        <v>125</v>
      </c>
      <c r="AT127" s="168" t="s">
        <v>88</v>
      </c>
      <c r="AU127" s="168" t="s">
        <v>89</v>
      </c>
      <c r="AY127" s="167" t="s">
        <v>176</v>
      </c>
      <c r="BK127" s="169">
        <f>BK128+BK137+BK142</f>
        <v>0</v>
      </c>
    </row>
    <row r="128" spans="2:63" s="9" customFormat="1" ht="19.899999999999999" customHeight="1">
      <c r="B128" s="159"/>
      <c r="C128" s="160"/>
      <c r="D128" s="170" t="s">
        <v>139</v>
      </c>
      <c r="E128" s="170"/>
      <c r="F128" s="170"/>
      <c r="G128" s="170"/>
      <c r="H128" s="170"/>
      <c r="I128" s="170"/>
      <c r="J128" s="170"/>
      <c r="K128" s="170"/>
      <c r="L128" s="170"/>
      <c r="M128" s="276">
        <f>BK128</f>
        <v>0</v>
      </c>
      <c r="N128" s="277"/>
      <c r="O128" s="277"/>
      <c r="P128" s="277"/>
      <c r="Q128" s="277"/>
      <c r="R128" s="162"/>
      <c r="T128" s="163"/>
      <c r="U128" s="160"/>
      <c r="V128" s="160"/>
      <c r="W128" s="164">
        <f>SUM(W129:W136)</f>
        <v>0</v>
      </c>
      <c r="X128" s="164">
        <f>SUM(X129:X136)</f>
        <v>0</v>
      </c>
      <c r="Y128" s="160"/>
      <c r="Z128" s="165">
        <f>SUM(Z129:Z136)</f>
        <v>0</v>
      </c>
      <c r="AA128" s="160"/>
      <c r="AB128" s="165">
        <f>SUM(AB129:AB136)</f>
        <v>1.455E-2</v>
      </c>
      <c r="AC128" s="160"/>
      <c r="AD128" s="166">
        <f>SUM(AD129:AD136)</f>
        <v>0</v>
      </c>
      <c r="AR128" s="167" t="s">
        <v>125</v>
      </c>
      <c r="AT128" s="168" t="s">
        <v>88</v>
      </c>
      <c r="AU128" s="168" t="s">
        <v>26</v>
      </c>
      <c r="AY128" s="167" t="s">
        <v>176</v>
      </c>
      <c r="BK128" s="169">
        <f>SUM(BK129:BK136)</f>
        <v>0</v>
      </c>
    </row>
    <row r="129" spans="2:65" s="1" customFormat="1" ht="31.5" customHeight="1">
      <c r="B129" s="34"/>
      <c r="C129" s="171" t="s">
        <v>26</v>
      </c>
      <c r="D129" s="171" t="s">
        <v>177</v>
      </c>
      <c r="E129" s="172" t="s">
        <v>178</v>
      </c>
      <c r="F129" s="262" t="s">
        <v>179</v>
      </c>
      <c r="G129" s="262"/>
      <c r="H129" s="262"/>
      <c r="I129" s="262"/>
      <c r="J129" s="173" t="s">
        <v>180</v>
      </c>
      <c r="K129" s="174">
        <v>150</v>
      </c>
      <c r="L129" s="175">
        <v>0</v>
      </c>
      <c r="M129" s="264">
        <v>0</v>
      </c>
      <c r="N129" s="265"/>
      <c r="O129" s="265"/>
      <c r="P129" s="263">
        <f>ROUND(V129*K129,2)</f>
        <v>0</v>
      </c>
      <c r="Q129" s="263"/>
      <c r="R129" s="36"/>
      <c r="T129" s="176" t="s">
        <v>24</v>
      </c>
      <c r="U129" s="43" t="s">
        <v>52</v>
      </c>
      <c r="V129" s="123">
        <f>L129+M129</f>
        <v>0</v>
      </c>
      <c r="W129" s="123">
        <f>ROUND(L129*K129,2)</f>
        <v>0</v>
      </c>
      <c r="X129" s="123">
        <f>ROUND(M129*K129,2)</f>
        <v>0</v>
      </c>
      <c r="Y129" s="35"/>
      <c r="Z129" s="177">
        <f>Y129*K129</f>
        <v>0</v>
      </c>
      <c r="AA129" s="177">
        <v>0</v>
      </c>
      <c r="AB129" s="177">
        <f>AA129*K129</f>
        <v>0</v>
      </c>
      <c r="AC129" s="177">
        <v>0</v>
      </c>
      <c r="AD129" s="178">
        <f>AC129*K129</f>
        <v>0</v>
      </c>
      <c r="AR129" s="17" t="s">
        <v>181</v>
      </c>
      <c r="AT129" s="17" t="s">
        <v>177</v>
      </c>
      <c r="AU129" s="17" t="s">
        <v>125</v>
      </c>
      <c r="AY129" s="17" t="s">
        <v>176</v>
      </c>
      <c r="BE129" s="110">
        <f>IF(U129="základní",P129,0)</f>
        <v>0</v>
      </c>
      <c r="BF129" s="110">
        <f>IF(U129="snížená",P129,0)</f>
        <v>0</v>
      </c>
      <c r="BG129" s="110">
        <f>IF(U129="zákl. přenesená",P129,0)</f>
        <v>0</v>
      </c>
      <c r="BH129" s="110">
        <f>IF(U129="sníž. přenesená",P129,0)</f>
        <v>0</v>
      </c>
      <c r="BI129" s="110">
        <f>IF(U129="nulová",P129,0)</f>
        <v>0</v>
      </c>
      <c r="BJ129" s="17" t="s">
        <v>26</v>
      </c>
      <c r="BK129" s="110">
        <f>ROUND(V129*K129,2)</f>
        <v>0</v>
      </c>
      <c r="BL129" s="17" t="s">
        <v>181</v>
      </c>
      <c r="BM129" s="17" t="s">
        <v>586</v>
      </c>
    </row>
    <row r="130" spans="2:65" s="1" customFormat="1" ht="31.5" customHeight="1">
      <c r="B130" s="34"/>
      <c r="C130" s="179" t="s">
        <v>125</v>
      </c>
      <c r="D130" s="179" t="s">
        <v>183</v>
      </c>
      <c r="E130" s="180" t="s">
        <v>184</v>
      </c>
      <c r="F130" s="266" t="s">
        <v>185</v>
      </c>
      <c r="G130" s="266"/>
      <c r="H130" s="266"/>
      <c r="I130" s="266"/>
      <c r="J130" s="181" t="s">
        <v>180</v>
      </c>
      <c r="K130" s="182">
        <v>150</v>
      </c>
      <c r="L130" s="183">
        <v>0</v>
      </c>
      <c r="M130" s="267"/>
      <c r="N130" s="267"/>
      <c r="O130" s="268"/>
      <c r="P130" s="263">
        <f>ROUND(V130*K130,2)</f>
        <v>0</v>
      </c>
      <c r="Q130" s="263"/>
      <c r="R130" s="36"/>
      <c r="T130" s="176" t="s">
        <v>24</v>
      </c>
      <c r="U130" s="43" t="s">
        <v>52</v>
      </c>
      <c r="V130" s="123">
        <f>L130+M130</f>
        <v>0</v>
      </c>
      <c r="W130" s="123">
        <f>ROUND(L130*K130,2)</f>
        <v>0</v>
      </c>
      <c r="X130" s="123">
        <f>ROUND(M130*K130,2)</f>
        <v>0</v>
      </c>
      <c r="Y130" s="35"/>
      <c r="Z130" s="177">
        <f>Y130*K130</f>
        <v>0</v>
      </c>
      <c r="AA130" s="177">
        <v>9.7E-5</v>
      </c>
      <c r="AB130" s="177">
        <f>AA130*K130</f>
        <v>1.455E-2</v>
      </c>
      <c r="AC130" s="177">
        <v>0</v>
      </c>
      <c r="AD130" s="178">
        <f>AC130*K130</f>
        <v>0</v>
      </c>
      <c r="AR130" s="17" t="s">
        <v>186</v>
      </c>
      <c r="AT130" s="17" t="s">
        <v>183</v>
      </c>
      <c r="AU130" s="17" t="s">
        <v>125</v>
      </c>
      <c r="AY130" s="17" t="s">
        <v>176</v>
      </c>
      <c r="BE130" s="110">
        <f>IF(U130="základní",P130,0)</f>
        <v>0</v>
      </c>
      <c r="BF130" s="110">
        <f>IF(U130="snížená",P130,0)</f>
        <v>0</v>
      </c>
      <c r="BG130" s="110">
        <f>IF(U130="zákl. přenesená",P130,0)</f>
        <v>0</v>
      </c>
      <c r="BH130" s="110">
        <f>IF(U130="sníž. přenesená",P130,0)</f>
        <v>0</v>
      </c>
      <c r="BI130" s="110">
        <f>IF(U130="nulová",P130,0)</f>
        <v>0</v>
      </c>
      <c r="BJ130" s="17" t="s">
        <v>26</v>
      </c>
      <c r="BK130" s="110">
        <f>ROUND(V130*K130,2)</f>
        <v>0</v>
      </c>
      <c r="BL130" s="17" t="s">
        <v>181</v>
      </c>
      <c r="BM130" s="17" t="s">
        <v>587</v>
      </c>
    </row>
    <row r="131" spans="2:65" s="1" customFormat="1" ht="22.5" customHeight="1">
      <c r="B131" s="34"/>
      <c r="C131" s="35"/>
      <c r="D131" s="35"/>
      <c r="E131" s="35"/>
      <c r="F131" s="269" t="s">
        <v>188</v>
      </c>
      <c r="G131" s="270"/>
      <c r="H131" s="270"/>
      <c r="I131" s="270"/>
      <c r="J131" s="35"/>
      <c r="K131" s="35"/>
      <c r="L131" s="35"/>
      <c r="M131" s="35"/>
      <c r="N131" s="35"/>
      <c r="O131" s="35"/>
      <c r="P131" s="35"/>
      <c r="Q131" s="35"/>
      <c r="R131" s="36"/>
      <c r="T131" s="144"/>
      <c r="U131" s="35"/>
      <c r="V131" s="35"/>
      <c r="W131" s="35"/>
      <c r="X131" s="35"/>
      <c r="Y131" s="35"/>
      <c r="Z131" s="35"/>
      <c r="AA131" s="35"/>
      <c r="AB131" s="35"/>
      <c r="AC131" s="35"/>
      <c r="AD131" s="77"/>
      <c r="AT131" s="17" t="s">
        <v>189</v>
      </c>
      <c r="AU131" s="17" t="s">
        <v>125</v>
      </c>
    </row>
    <row r="132" spans="2:65" s="1" customFormat="1" ht="31.5" customHeight="1">
      <c r="B132" s="34"/>
      <c r="C132" s="171" t="s">
        <v>190</v>
      </c>
      <c r="D132" s="171" t="s">
        <v>177</v>
      </c>
      <c r="E132" s="172" t="s">
        <v>199</v>
      </c>
      <c r="F132" s="262" t="s">
        <v>200</v>
      </c>
      <c r="G132" s="262"/>
      <c r="H132" s="262"/>
      <c r="I132" s="262"/>
      <c r="J132" s="173" t="s">
        <v>180</v>
      </c>
      <c r="K132" s="174">
        <v>50</v>
      </c>
      <c r="L132" s="175">
        <v>0</v>
      </c>
      <c r="M132" s="264">
        <v>0</v>
      </c>
      <c r="N132" s="265"/>
      <c r="O132" s="265"/>
      <c r="P132" s="263">
        <f>ROUND(V132*K132,2)</f>
        <v>0</v>
      </c>
      <c r="Q132" s="263"/>
      <c r="R132" s="36"/>
      <c r="T132" s="176" t="s">
        <v>24</v>
      </c>
      <c r="U132" s="43" t="s">
        <v>52</v>
      </c>
      <c r="V132" s="123">
        <f>L132+M132</f>
        <v>0</v>
      </c>
      <c r="W132" s="123">
        <f>ROUND(L132*K132,2)</f>
        <v>0</v>
      </c>
      <c r="X132" s="123">
        <f>ROUND(M132*K132,2)</f>
        <v>0</v>
      </c>
      <c r="Y132" s="35"/>
      <c r="Z132" s="177">
        <f>Y132*K132</f>
        <v>0</v>
      </c>
      <c r="AA132" s="177">
        <v>0</v>
      </c>
      <c r="AB132" s="177">
        <f>AA132*K132</f>
        <v>0</v>
      </c>
      <c r="AC132" s="177">
        <v>0</v>
      </c>
      <c r="AD132" s="178">
        <f>AC132*K132</f>
        <v>0</v>
      </c>
      <c r="AR132" s="17" t="s">
        <v>181</v>
      </c>
      <c r="AT132" s="17" t="s">
        <v>177</v>
      </c>
      <c r="AU132" s="17" t="s">
        <v>125</v>
      </c>
      <c r="AY132" s="17" t="s">
        <v>176</v>
      </c>
      <c r="BE132" s="110">
        <f>IF(U132="základní",P132,0)</f>
        <v>0</v>
      </c>
      <c r="BF132" s="110">
        <f>IF(U132="snížená",P132,0)</f>
        <v>0</v>
      </c>
      <c r="BG132" s="110">
        <f>IF(U132="zákl. přenesená",P132,0)</f>
        <v>0</v>
      </c>
      <c r="BH132" s="110">
        <f>IF(U132="sníž. přenesená",P132,0)</f>
        <v>0</v>
      </c>
      <c r="BI132" s="110">
        <f>IF(U132="nulová",P132,0)</f>
        <v>0</v>
      </c>
      <c r="BJ132" s="17" t="s">
        <v>26</v>
      </c>
      <c r="BK132" s="110">
        <f>ROUND(V132*K132,2)</f>
        <v>0</v>
      </c>
      <c r="BL132" s="17" t="s">
        <v>181</v>
      </c>
      <c r="BM132" s="17" t="s">
        <v>588</v>
      </c>
    </row>
    <row r="133" spans="2:65" s="1" customFormat="1" ht="22.5" customHeight="1">
      <c r="B133" s="34"/>
      <c r="C133" s="179" t="s">
        <v>194</v>
      </c>
      <c r="D133" s="179" t="s">
        <v>183</v>
      </c>
      <c r="E133" s="180" t="s">
        <v>203</v>
      </c>
      <c r="F133" s="266" t="s">
        <v>204</v>
      </c>
      <c r="G133" s="266"/>
      <c r="H133" s="266"/>
      <c r="I133" s="266"/>
      <c r="J133" s="181" t="s">
        <v>183</v>
      </c>
      <c r="K133" s="182">
        <v>50</v>
      </c>
      <c r="L133" s="183">
        <v>0</v>
      </c>
      <c r="M133" s="267"/>
      <c r="N133" s="267"/>
      <c r="O133" s="268"/>
      <c r="P133" s="263">
        <f>ROUND(V133*K133,2)</f>
        <v>0</v>
      </c>
      <c r="Q133" s="263"/>
      <c r="R133" s="36"/>
      <c r="T133" s="176" t="s">
        <v>24</v>
      </c>
      <c r="U133" s="43" t="s">
        <v>52</v>
      </c>
      <c r="V133" s="123">
        <f>L133+M133</f>
        <v>0</v>
      </c>
      <c r="W133" s="123">
        <f>ROUND(L133*K133,2)</f>
        <v>0</v>
      </c>
      <c r="X133" s="123">
        <f>ROUND(M133*K133,2)</f>
        <v>0</v>
      </c>
      <c r="Y133" s="35"/>
      <c r="Z133" s="177">
        <f>Y133*K133</f>
        <v>0</v>
      </c>
      <c r="AA133" s="177">
        <v>0</v>
      </c>
      <c r="AB133" s="177">
        <f>AA133*K133</f>
        <v>0</v>
      </c>
      <c r="AC133" s="177">
        <v>0</v>
      </c>
      <c r="AD133" s="178">
        <f>AC133*K133</f>
        <v>0</v>
      </c>
      <c r="AR133" s="17" t="s">
        <v>186</v>
      </c>
      <c r="AT133" s="17" t="s">
        <v>183</v>
      </c>
      <c r="AU133" s="17" t="s">
        <v>125</v>
      </c>
      <c r="AY133" s="17" t="s">
        <v>176</v>
      </c>
      <c r="BE133" s="110">
        <f>IF(U133="základní",P133,0)</f>
        <v>0</v>
      </c>
      <c r="BF133" s="110">
        <f>IF(U133="snížená",P133,0)</f>
        <v>0</v>
      </c>
      <c r="BG133" s="110">
        <f>IF(U133="zákl. přenesená",P133,0)</f>
        <v>0</v>
      </c>
      <c r="BH133" s="110">
        <f>IF(U133="sníž. přenesená",P133,0)</f>
        <v>0</v>
      </c>
      <c r="BI133" s="110">
        <f>IF(U133="nulová",P133,0)</f>
        <v>0</v>
      </c>
      <c r="BJ133" s="17" t="s">
        <v>26</v>
      </c>
      <c r="BK133" s="110">
        <f>ROUND(V133*K133,2)</f>
        <v>0</v>
      </c>
      <c r="BL133" s="17" t="s">
        <v>181</v>
      </c>
      <c r="BM133" s="17" t="s">
        <v>589</v>
      </c>
    </row>
    <row r="134" spans="2:65" s="1" customFormat="1" ht="22.5" customHeight="1">
      <c r="B134" s="34"/>
      <c r="C134" s="171" t="s">
        <v>198</v>
      </c>
      <c r="D134" s="171" t="s">
        <v>177</v>
      </c>
      <c r="E134" s="172" t="s">
        <v>590</v>
      </c>
      <c r="F134" s="262" t="s">
        <v>591</v>
      </c>
      <c r="G134" s="262"/>
      <c r="H134" s="262"/>
      <c r="I134" s="262"/>
      <c r="J134" s="173" t="s">
        <v>230</v>
      </c>
      <c r="K134" s="174">
        <v>1</v>
      </c>
      <c r="L134" s="175">
        <v>0</v>
      </c>
      <c r="M134" s="264">
        <v>0</v>
      </c>
      <c r="N134" s="265"/>
      <c r="O134" s="265"/>
      <c r="P134" s="263">
        <f>ROUND(V134*K134,2)</f>
        <v>0</v>
      </c>
      <c r="Q134" s="263"/>
      <c r="R134" s="36"/>
      <c r="T134" s="176" t="s">
        <v>24</v>
      </c>
      <c r="U134" s="43" t="s">
        <v>52</v>
      </c>
      <c r="V134" s="123">
        <f>L134+M134</f>
        <v>0</v>
      </c>
      <c r="W134" s="123">
        <f>ROUND(L134*K134,2)</f>
        <v>0</v>
      </c>
      <c r="X134" s="123">
        <f>ROUND(M134*K134,2)</f>
        <v>0</v>
      </c>
      <c r="Y134" s="35"/>
      <c r="Z134" s="177">
        <f>Y134*K134</f>
        <v>0</v>
      </c>
      <c r="AA134" s="177">
        <v>0</v>
      </c>
      <c r="AB134" s="177">
        <f>AA134*K134</f>
        <v>0</v>
      </c>
      <c r="AC134" s="177">
        <v>0</v>
      </c>
      <c r="AD134" s="178">
        <f>AC134*K134</f>
        <v>0</v>
      </c>
      <c r="AR134" s="17" t="s">
        <v>181</v>
      </c>
      <c r="AT134" s="17" t="s">
        <v>177</v>
      </c>
      <c r="AU134" s="17" t="s">
        <v>125</v>
      </c>
      <c r="AY134" s="17" t="s">
        <v>176</v>
      </c>
      <c r="BE134" s="110">
        <f>IF(U134="základní",P134,0)</f>
        <v>0</v>
      </c>
      <c r="BF134" s="110">
        <f>IF(U134="snížená",P134,0)</f>
        <v>0</v>
      </c>
      <c r="BG134" s="110">
        <f>IF(U134="zákl. přenesená",P134,0)</f>
        <v>0</v>
      </c>
      <c r="BH134" s="110">
        <f>IF(U134="sníž. přenesená",P134,0)</f>
        <v>0</v>
      </c>
      <c r="BI134" s="110">
        <f>IF(U134="nulová",P134,0)</f>
        <v>0</v>
      </c>
      <c r="BJ134" s="17" t="s">
        <v>26</v>
      </c>
      <c r="BK134" s="110">
        <f>ROUND(V134*K134,2)</f>
        <v>0</v>
      </c>
      <c r="BL134" s="17" t="s">
        <v>181</v>
      </c>
      <c r="BM134" s="17" t="s">
        <v>592</v>
      </c>
    </row>
    <row r="135" spans="2:65" s="1" customFormat="1" ht="22.5" customHeight="1">
      <c r="B135" s="34"/>
      <c r="C135" s="179" t="s">
        <v>202</v>
      </c>
      <c r="D135" s="179" t="s">
        <v>183</v>
      </c>
      <c r="E135" s="180" t="s">
        <v>593</v>
      </c>
      <c r="F135" s="266" t="s">
        <v>594</v>
      </c>
      <c r="G135" s="266"/>
      <c r="H135" s="266"/>
      <c r="I135" s="266"/>
      <c r="J135" s="181" t="s">
        <v>595</v>
      </c>
      <c r="K135" s="182">
        <v>1</v>
      </c>
      <c r="L135" s="183">
        <v>0</v>
      </c>
      <c r="M135" s="267"/>
      <c r="N135" s="267"/>
      <c r="O135" s="268"/>
      <c r="P135" s="263">
        <f>ROUND(V135*K135,2)</f>
        <v>0</v>
      </c>
      <c r="Q135" s="263"/>
      <c r="R135" s="36"/>
      <c r="T135" s="176" t="s">
        <v>24</v>
      </c>
      <c r="U135" s="43" t="s">
        <v>52</v>
      </c>
      <c r="V135" s="123">
        <f>L135+M135</f>
        <v>0</v>
      </c>
      <c r="W135" s="123">
        <f>ROUND(L135*K135,2)</f>
        <v>0</v>
      </c>
      <c r="X135" s="123">
        <f>ROUND(M135*K135,2)</f>
        <v>0</v>
      </c>
      <c r="Y135" s="35"/>
      <c r="Z135" s="177">
        <f>Y135*K135</f>
        <v>0</v>
      </c>
      <c r="AA135" s="177">
        <v>0</v>
      </c>
      <c r="AB135" s="177">
        <f>AA135*K135</f>
        <v>0</v>
      </c>
      <c r="AC135" s="177">
        <v>0</v>
      </c>
      <c r="AD135" s="178">
        <f>AC135*K135</f>
        <v>0</v>
      </c>
      <c r="AR135" s="17" t="s">
        <v>186</v>
      </c>
      <c r="AT135" s="17" t="s">
        <v>183</v>
      </c>
      <c r="AU135" s="17" t="s">
        <v>125</v>
      </c>
      <c r="AY135" s="17" t="s">
        <v>176</v>
      </c>
      <c r="BE135" s="110">
        <f>IF(U135="základní",P135,0)</f>
        <v>0</v>
      </c>
      <c r="BF135" s="110">
        <f>IF(U135="snížená",P135,0)</f>
        <v>0</v>
      </c>
      <c r="BG135" s="110">
        <f>IF(U135="zákl. přenesená",P135,0)</f>
        <v>0</v>
      </c>
      <c r="BH135" s="110">
        <f>IF(U135="sníž. přenesená",P135,0)</f>
        <v>0</v>
      </c>
      <c r="BI135" s="110">
        <f>IF(U135="nulová",P135,0)</f>
        <v>0</v>
      </c>
      <c r="BJ135" s="17" t="s">
        <v>26</v>
      </c>
      <c r="BK135" s="110">
        <f>ROUND(V135*K135,2)</f>
        <v>0</v>
      </c>
      <c r="BL135" s="17" t="s">
        <v>181</v>
      </c>
      <c r="BM135" s="17" t="s">
        <v>596</v>
      </c>
    </row>
    <row r="136" spans="2:65" s="1" customFormat="1" ht="102" customHeight="1">
      <c r="B136" s="34"/>
      <c r="C136" s="35"/>
      <c r="D136" s="35"/>
      <c r="E136" s="35"/>
      <c r="F136" s="269" t="s">
        <v>597</v>
      </c>
      <c r="G136" s="270"/>
      <c r="H136" s="270"/>
      <c r="I136" s="270"/>
      <c r="J136" s="35"/>
      <c r="K136" s="35"/>
      <c r="L136" s="35"/>
      <c r="M136" s="35"/>
      <c r="N136" s="35"/>
      <c r="O136" s="35"/>
      <c r="P136" s="35"/>
      <c r="Q136" s="35"/>
      <c r="R136" s="36"/>
      <c r="T136" s="144"/>
      <c r="U136" s="35"/>
      <c r="V136" s="35"/>
      <c r="W136" s="35"/>
      <c r="X136" s="35"/>
      <c r="Y136" s="35"/>
      <c r="Z136" s="35"/>
      <c r="AA136" s="35"/>
      <c r="AB136" s="35"/>
      <c r="AC136" s="35"/>
      <c r="AD136" s="77"/>
      <c r="AT136" s="17" t="s">
        <v>189</v>
      </c>
      <c r="AU136" s="17" t="s">
        <v>125</v>
      </c>
    </row>
    <row r="137" spans="2:65" s="9" customFormat="1" ht="29.85" customHeight="1">
      <c r="B137" s="159"/>
      <c r="C137" s="160"/>
      <c r="D137" s="170" t="s">
        <v>140</v>
      </c>
      <c r="E137" s="170"/>
      <c r="F137" s="170"/>
      <c r="G137" s="170"/>
      <c r="H137" s="170"/>
      <c r="I137" s="170"/>
      <c r="J137" s="170"/>
      <c r="K137" s="170"/>
      <c r="L137" s="170"/>
      <c r="M137" s="276">
        <f>BK137</f>
        <v>0</v>
      </c>
      <c r="N137" s="277"/>
      <c r="O137" s="277"/>
      <c r="P137" s="277"/>
      <c r="Q137" s="277"/>
      <c r="R137" s="162"/>
      <c r="T137" s="163"/>
      <c r="U137" s="160"/>
      <c r="V137" s="160"/>
      <c r="W137" s="164">
        <f>SUM(W138:W141)</f>
        <v>0</v>
      </c>
      <c r="X137" s="164">
        <f>SUM(X138:X141)</f>
        <v>0</v>
      </c>
      <c r="Y137" s="160"/>
      <c r="Z137" s="165">
        <f>SUM(Z138:Z141)</f>
        <v>0</v>
      </c>
      <c r="AA137" s="160"/>
      <c r="AB137" s="165">
        <f>SUM(AB138:AB141)</f>
        <v>4.1999999999999997E-3</v>
      </c>
      <c r="AC137" s="160"/>
      <c r="AD137" s="166">
        <f>SUM(AD138:AD141)</f>
        <v>0</v>
      </c>
      <c r="AR137" s="167" t="s">
        <v>125</v>
      </c>
      <c r="AT137" s="168" t="s">
        <v>88</v>
      </c>
      <c r="AU137" s="168" t="s">
        <v>26</v>
      </c>
      <c r="AY137" s="167" t="s">
        <v>176</v>
      </c>
      <c r="BK137" s="169">
        <f>SUM(BK138:BK141)</f>
        <v>0</v>
      </c>
    </row>
    <row r="138" spans="2:65" s="1" customFormat="1" ht="31.5" customHeight="1">
      <c r="B138" s="34"/>
      <c r="C138" s="171" t="s">
        <v>206</v>
      </c>
      <c r="D138" s="171" t="s">
        <v>177</v>
      </c>
      <c r="E138" s="172" t="s">
        <v>215</v>
      </c>
      <c r="F138" s="262" t="s">
        <v>216</v>
      </c>
      <c r="G138" s="262"/>
      <c r="H138" s="262"/>
      <c r="I138" s="262"/>
      <c r="J138" s="173" t="s">
        <v>180</v>
      </c>
      <c r="K138" s="174">
        <v>110</v>
      </c>
      <c r="L138" s="175">
        <v>0</v>
      </c>
      <c r="M138" s="264">
        <v>0</v>
      </c>
      <c r="N138" s="265"/>
      <c r="O138" s="265"/>
      <c r="P138" s="263">
        <f>ROUND(V138*K138,2)</f>
        <v>0</v>
      </c>
      <c r="Q138" s="263"/>
      <c r="R138" s="36"/>
      <c r="T138" s="176" t="s">
        <v>24</v>
      </c>
      <c r="U138" s="43" t="s">
        <v>52</v>
      </c>
      <c r="V138" s="123">
        <f>L138+M138</f>
        <v>0</v>
      </c>
      <c r="W138" s="123">
        <f>ROUND(L138*K138,2)</f>
        <v>0</v>
      </c>
      <c r="X138" s="123">
        <f>ROUND(M138*K138,2)</f>
        <v>0</v>
      </c>
      <c r="Y138" s="35"/>
      <c r="Z138" s="177">
        <f>Y138*K138</f>
        <v>0</v>
      </c>
      <c r="AA138" s="177">
        <v>0</v>
      </c>
      <c r="AB138" s="177">
        <f>AA138*K138</f>
        <v>0</v>
      </c>
      <c r="AC138" s="177">
        <v>0</v>
      </c>
      <c r="AD138" s="178">
        <f>AC138*K138</f>
        <v>0</v>
      </c>
      <c r="AR138" s="17" t="s">
        <v>181</v>
      </c>
      <c r="AT138" s="17" t="s">
        <v>177</v>
      </c>
      <c r="AU138" s="17" t="s">
        <v>125</v>
      </c>
      <c r="AY138" s="17" t="s">
        <v>176</v>
      </c>
      <c r="BE138" s="110">
        <f>IF(U138="základní",P138,0)</f>
        <v>0</v>
      </c>
      <c r="BF138" s="110">
        <f>IF(U138="snížená",P138,0)</f>
        <v>0</v>
      </c>
      <c r="BG138" s="110">
        <f>IF(U138="zákl. přenesená",P138,0)</f>
        <v>0</v>
      </c>
      <c r="BH138" s="110">
        <f>IF(U138="sníž. přenesená",P138,0)</f>
        <v>0</v>
      </c>
      <c r="BI138" s="110">
        <f>IF(U138="nulová",P138,0)</f>
        <v>0</v>
      </c>
      <c r="BJ138" s="17" t="s">
        <v>26</v>
      </c>
      <c r="BK138" s="110">
        <f>ROUND(V138*K138,2)</f>
        <v>0</v>
      </c>
      <c r="BL138" s="17" t="s">
        <v>181</v>
      </c>
      <c r="BM138" s="17" t="s">
        <v>598</v>
      </c>
    </row>
    <row r="139" spans="2:65" s="1" customFormat="1" ht="22.5" customHeight="1">
      <c r="B139" s="34"/>
      <c r="C139" s="179" t="s">
        <v>210</v>
      </c>
      <c r="D139" s="179" t="s">
        <v>183</v>
      </c>
      <c r="E139" s="180" t="s">
        <v>218</v>
      </c>
      <c r="F139" s="266" t="s">
        <v>219</v>
      </c>
      <c r="G139" s="266"/>
      <c r="H139" s="266"/>
      <c r="I139" s="266"/>
      <c r="J139" s="181" t="s">
        <v>180</v>
      </c>
      <c r="K139" s="182">
        <v>35</v>
      </c>
      <c r="L139" s="183">
        <v>0</v>
      </c>
      <c r="M139" s="267"/>
      <c r="N139" s="267"/>
      <c r="O139" s="268"/>
      <c r="P139" s="263">
        <f>ROUND(V139*K139,2)</f>
        <v>0</v>
      </c>
      <c r="Q139" s="263"/>
      <c r="R139" s="36"/>
      <c r="T139" s="176" t="s">
        <v>24</v>
      </c>
      <c r="U139" s="43" t="s">
        <v>52</v>
      </c>
      <c r="V139" s="123">
        <f>L139+M139</f>
        <v>0</v>
      </c>
      <c r="W139" s="123">
        <f>ROUND(L139*K139,2)</f>
        <v>0</v>
      </c>
      <c r="X139" s="123">
        <f>ROUND(M139*K139,2)</f>
        <v>0</v>
      </c>
      <c r="Y139" s="35"/>
      <c r="Z139" s="177">
        <f>Y139*K139</f>
        <v>0</v>
      </c>
      <c r="AA139" s="177">
        <v>1.2E-4</v>
      </c>
      <c r="AB139" s="177">
        <f>AA139*K139</f>
        <v>4.1999999999999997E-3</v>
      </c>
      <c r="AC139" s="177">
        <v>0</v>
      </c>
      <c r="AD139" s="178">
        <f>AC139*K139</f>
        <v>0</v>
      </c>
      <c r="AR139" s="17" t="s">
        <v>186</v>
      </c>
      <c r="AT139" s="17" t="s">
        <v>183</v>
      </c>
      <c r="AU139" s="17" t="s">
        <v>125</v>
      </c>
      <c r="AY139" s="17" t="s">
        <v>176</v>
      </c>
      <c r="BE139" s="110">
        <f>IF(U139="základní",P139,0)</f>
        <v>0</v>
      </c>
      <c r="BF139" s="110">
        <f>IF(U139="snížená",P139,0)</f>
        <v>0</v>
      </c>
      <c r="BG139" s="110">
        <f>IF(U139="zákl. přenesená",P139,0)</f>
        <v>0</v>
      </c>
      <c r="BH139" s="110">
        <f>IF(U139="sníž. přenesená",P139,0)</f>
        <v>0</v>
      </c>
      <c r="BI139" s="110">
        <f>IF(U139="nulová",P139,0)</f>
        <v>0</v>
      </c>
      <c r="BJ139" s="17" t="s">
        <v>26</v>
      </c>
      <c r="BK139" s="110">
        <f>ROUND(V139*K139,2)</f>
        <v>0</v>
      </c>
      <c r="BL139" s="17" t="s">
        <v>181</v>
      </c>
      <c r="BM139" s="17" t="s">
        <v>599</v>
      </c>
    </row>
    <row r="140" spans="2:65" s="1" customFormat="1" ht="22.5" customHeight="1">
      <c r="B140" s="34"/>
      <c r="C140" s="35"/>
      <c r="D140" s="35"/>
      <c r="E140" s="35"/>
      <c r="F140" s="269" t="s">
        <v>221</v>
      </c>
      <c r="G140" s="270"/>
      <c r="H140" s="270"/>
      <c r="I140" s="270"/>
      <c r="J140" s="35"/>
      <c r="K140" s="35"/>
      <c r="L140" s="35"/>
      <c r="M140" s="35"/>
      <c r="N140" s="35"/>
      <c r="O140" s="35"/>
      <c r="P140" s="35"/>
      <c r="Q140" s="35"/>
      <c r="R140" s="36"/>
      <c r="T140" s="144"/>
      <c r="U140" s="35"/>
      <c r="V140" s="35"/>
      <c r="W140" s="35"/>
      <c r="X140" s="35"/>
      <c r="Y140" s="35"/>
      <c r="Z140" s="35"/>
      <c r="AA140" s="35"/>
      <c r="AB140" s="35"/>
      <c r="AC140" s="35"/>
      <c r="AD140" s="77"/>
      <c r="AT140" s="17" t="s">
        <v>189</v>
      </c>
      <c r="AU140" s="17" t="s">
        <v>125</v>
      </c>
    </row>
    <row r="141" spans="2:65" s="1" customFormat="1" ht="22.5" customHeight="1">
      <c r="B141" s="34"/>
      <c r="C141" s="179" t="s">
        <v>214</v>
      </c>
      <c r="D141" s="179" t="s">
        <v>183</v>
      </c>
      <c r="E141" s="180" t="s">
        <v>600</v>
      </c>
      <c r="F141" s="266" t="s">
        <v>601</v>
      </c>
      <c r="G141" s="266"/>
      <c r="H141" s="266"/>
      <c r="I141" s="266"/>
      <c r="J141" s="181" t="s">
        <v>183</v>
      </c>
      <c r="K141" s="182">
        <v>75</v>
      </c>
      <c r="L141" s="183">
        <v>0</v>
      </c>
      <c r="M141" s="267"/>
      <c r="N141" s="267"/>
      <c r="O141" s="268"/>
      <c r="P141" s="263">
        <f>ROUND(V141*K141,2)</f>
        <v>0</v>
      </c>
      <c r="Q141" s="263"/>
      <c r="R141" s="36"/>
      <c r="T141" s="176" t="s">
        <v>24</v>
      </c>
      <c r="U141" s="43" t="s">
        <v>52</v>
      </c>
      <c r="V141" s="123">
        <f>L141+M141</f>
        <v>0</v>
      </c>
      <c r="W141" s="123">
        <f>ROUND(L141*K141,2)</f>
        <v>0</v>
      </c>
      <c r="X141" s="123">
        <f>ROUND(M141*K141,2)</f>
        <v>0</v>
      </c>
      <c r="Y141" s="35"/>
      <c r="Z141" s="177">
        <f>Y141*K141</f>
        <v>0</v>
      </c>
      <c r="AA141" s="177">
        <v>0</v>
      </c>
      <c r="AB141" s="177">
        <f>AA141*K141</f>
        <v>0</v>
      </c>
      <c r="AC141" s="177">
        <v>0</v>
      </c>
      <c r="AD141" s="178">
        <f>AC141*K141</f>
        <v>0</v>
      </c>
      <c r="AR141" s="17" t="s">
        <v>186</v>
      </c>
      <c r="AT141" s="17" t="s">
        <v>183</v>
      </c>
      <c r="AU141" s="17" t="s">
        <v>125</v>
      </c>
      <c r="AY141" s="17" t="s">
        <v>176</v>
      </c>
      <c r="BE141" s="110">
        <f>IF(U141="základní",P141,0)</f>
        <v>0</v>
      </c>
      <c r="BF141" s="110">
        <f>IF(U141="snížená",P141,0)</f>
        <v>0</v>
      </c>
      <c r="BG141" s="110">
        <f>IF(U141="zákl. přenesená",P141,0)</f>
        <v>0</v>
      </c>
      <c r="BH141" s="110">
        <f>IF(U141="sníž. přenesená",P141,0)</f>
        <v>0</v>
      </c>
      <c r="BI141" s="110">
        <f>IF(U141="nulová",P141,0)</f>
        <v>0</v>
      </c>
      <c r="BJ141" s="17" t="s">
        <v>26</v>
      </c>
      <c r="BK141" s="110">
        <f>ROUND(V141*K141,2)</f>
        <v>0</v>
      </c>
      <c r="BL141" s="17" t="s">
        <v>181</v>
      </c>
      <c r="BM141" s="17" t="s">
        <v>602</v>
      </c>
    </row>
    <row r="142" spans="2:65" s="9" customFormat="1" ht="29.85" customHeight="1">
      <c r="B142" s="159"/>
      <c r="C142" s="160"/>
      <c r="D142" s="170" t="s">
        <v>141</v>
      </c>
      <c r="E142" s="170"/>
      <c r="F142" s="170"/>
      <c r="G142" s="170"/>
      <c r="H142" s="170"/>
      <c r="I142" s="170"/>
      <c r="J142" s="170"/>
      <c r="K142" s="170"/>
      <c r="L142" s="170"/>
      <c r="M142" s="278">
        <f>BK142</f>
        <v>0</v>
      </c>
      <c r="N142" s="279"/>
      <c r="O142" s="279"/>
      <c r="P142" s="279"/>
      <c r="Q142" s="279"/>
      <c r="R142" s="162"/>
      <c r="T142" s="163"/>
      <c r="U142" s="160"/>
      <c r="V142" s="160"/>
      <c r="W142" s="164">
        <f>SUM(W143:W148)</f>
        <v>0</v>
      </c>
      <c r="X142" s="164">
        <f>SUM(X143:X148)</f>
        <v>0</v>
      </c>
      <c r="Y142" s="160"/>
      <c r="Z142" s="165">
        <f>SUM(Z143:Z148)</f>
        <v>0</v>
      </c>
      <c r="AA142" s="160"/>
      <c r="AB142" s="165">
        <f>SUM(AB143:AB148)</f>
        <v>0</v>
      </c>
      <c r="AC142" s="160"/>
      <c r="AD142" s="166">
        <f>SUM(AD143:AD148)</f>
        <v>0</v>
      </c>
      <c r="AR142" s="167" t="s">
        <v>125</v>
      </c>
      <c r="AT142" s="168" t="s">
        <v>88</v>
      </c>
      <c r="AU142" s="168" t="s">
        <v>26</v>
      </c>
      <c r="AY142" s="167" t="s">
        <v>176</v>
      </c>
      <c r="BK142" s="169">
        <f>SUM(BK143:BK148)</f>
        <v>0</v>
      </c>
    </row>
    <row r="143" spans="2:65" s="1" customFormat="1" ht="22.5" customHeight="1">
      <c r="B143" s="34"/>
      <c r="C143" s="171" t="s">
        <v>31</v>
      </c>
      <c r="D143" s="171" t="s">
        <v>177</v>
      </c>
      <c r="E143" s="172" t="s">
        <v>603</v>
      </c>
      <c r="F143" s="262" t="s">
        <v>604</v>
      </c>
      <c r="G143" s="262"/>
      <c r="H143" s="262"/>
      <c r="I143" s="262"/>
      <c r="J143" s="173" t="s">
        <v>230</v>
      </c>
      <c r="K143" s="174">
        <v>2</v>
      </c>
      <c r="L143" s="175">
        <v>0</v>
      </c>
      <c r="M143" s="264">
        <v>0</v>
      </c>
      <c r="N143" s="265"/>
      <c r="O143" s="265"/>
      <c r="P143" s="263">
        <f>ROUND(V143*K143,2)</f>
        <v>0</v>
      </c>
      <c r="Q143" s="263"/>
      <c r="R143" s="36"/>
      <c r="T143" s="176" t="s">
        <v>24</v>
      </c>
      <c r="U143" s="43" t="s">
        <v>52</v>
      </c>
      <c r="V143" s="123">
        <f>L143+M143</f>
        <v>0</v>
      </c>
      <c r="W143" s="123">
        <f>ROUND(L143*K143,2)</f>
        <v>0</v>
      </c>
      <c r="X143" s="123">
        <f>ROUND(M143*K143,2)</f>
        <v>0</v>
      </c>
      <c r="Y143" s="35"/>
      <c r="Z143" s="177">
        <f>Y143*K143</f>
        <v>0</v>
      </c>
      <c r="AA143" s="177">
        <v>0</v>
      </c>
      <c r="AB143" s="177">
        <f>AA143*K143</f>
        <v>0</v>
      </c>
      <c r="AC143" s="177">
        <v>0</v>
      </c>
      <c r="AD143" s="178">
        <f>AC143*K143</f>
        <v>0</v>
      </c>
      <c r="AR143" s="17" t="s">
        <v>181</v>
      </c>
      <c r="AT143" s="17" t="s">
        <v>177</v>
      </c>
      <c r="AU143" s="17" t="s">
        <v>125</v>
      </c>
      <c r="AY143" s="17" t="s">
        <v>176</v>
      </c>
      <c r="BE143" s="110">
        <f>IF(U143="základní",P143,0)</f>
        <v>0</v>
      </c>
      <c r="BF143" s="110">
        <f>IF(U143="snížená",P143,0)</f>
        <v>0</v>
      </c>
      <c r="BG143" s="110">
        <f>IF(U143="zákl. přenesená",P143,0)</f>
        <v>0</v>
      </c>
      <c r="BH143" s="110">
        <f>IF(U143="sníž. přenesená",P143,0)</f>
        <v>0</v>
      </c>
      <c r="BI143" s="110">
        <f>IF(U143="nulová",P143,0)</f>
        <v>0</v>
      </c>
      <c r="BJ143" s="17" t="s">
        <v>26</v>
      </c>
      <c r="BK143" s="110">
        <f>ROUND(V143*K143,2)</f>
        <v>0</v>
      </c>
      <c r="BL143" s="17" t="s">
        <v>181</v>
      </c>
      <c r="BM143" s="17" t="s">
        <v>605</v>
      </c>
    </row>
    <row r="144" spans="2:65" s="1" customFormat="1" ht="42" customHeight="1">
      <c r="B144" s="34"/>
      <c r="C144" s="35"/>
      <c r="D144" s="35"/>
      <c r="E144" s="35"/>
      <c r="F144" s="269" t="s">
        <v>606</v>
      </c>
      <c r="G144" s="270"/>
      <c r="H144" s="270"/>
      <c r="I144" s="270"/>
      <c r="J144" s="35"/>
      <c r="K144" s="35"/>
      <c r="L144" s="35"/>
      <c r="M144" s="35"/>
      <c r="N144" s="35"/>
      <c r="O144" s="35"/>
      <c r="P144" s="35"/>
      <c r="Q144" s="35"/>
      <c r="R144" s="36"/>
      <c r="T144" s="144"/>
      <c r="U144" s="35"/>
      <c r="V144" s="35"/>
      <c r="W144" s="35"/>
      <c r="X144" s="35"/>
      <c r="Y144" s="35"/>
      <c r="Z144" s="35"/>
      <c r="AA144" s="35"/>
      <c r="AB144" s="35"/>
      <c r="AC144" s="35"/>
      <c r="AD144" s="77"/>
      <c r="AT144" s="17" t="s">
        <v>189</v>
      </c>
      <c r="AU144" s="17" t="s">
        <v>125</v>
      </c>
    </row>
    <row r="145" spans="2:65" s="1" customFormat="1" ht="22.5" customHeight="1">
      <c r="B145" s="34"/>
      <c r="C145" s="179" t="s">
        <v>222</v>
      </c>
      <c r="D145" s="179" t="s">
        <v>183</v>
      </c>
      <c r="E145" s="180" t="s">
        <v>607</v>
      </c>
      <c r="F145" s="266" t="s">
        <v>608</v>
      </c>
      <c r="G145" s="266"/>
      <c r="H145" s="266"/>
      <c r="I145" s="266"/>
      <c r="J145" s="181" t="s">
        <v>595</v>
      </c>
      <c r="K145" s="182">
        <v>2</v>
      </c>
      <c r="L145" s="183">
        <v>0</v>
      </c>
      <c r="M145" s="267"/>
      <c r="N145" s="267"/>
      <c r="O145" s="268"/>
      <c r="P145" s="263">
        <f>ROUND(V145*K145,2)</f>
        <v>0</v>
      </c>
      <c r="Q145" s="263"/>
      <c r="R145" s="36"/>
      <c r="T145" s="176" t="s">
        <v>24</v>
      </c>
      <c r="U145" s="43" t="s">
        <v>52</v>
      </c>
      <c r="V145" s="123">
        <f>L145+M145</f>
        <v>0</v>
      </c>
      <c r="W145" s="123">
        <f>ROUND(L145*K145,2)</f>
        <v>0</v>
      </c>
      <c r="X145" s="123">
        <f>ROUND(M145*K145,2)</f>
        <v>0</v>
      </c>
      <c r="Y145" s="35"/>
      <c r="Z145" s="177">
        <f>Y145*K145</f>
        <v>0</v>
      </c>
      <c r="AA145" s="177">
        <v>0</v>
      </c>
      <c r="AB145" s="177">
        <f>AA145*K145</f>
        <v>0</v>
      </c>
      <c r="AC145" s="177">
        <v>0</v>
      </c>
      <c r="AD145" s="178">
        <f>AC145*K145</f>
        <v>0</v>
      </c>
      <c r="AR145" s="17" t="s">
        <v>186</v>
      </c>
      <c r="AT145" s="17" t="s">
        <v>183</v>
      </c>
      <c r="AU145" s="17" t="s">
        <v>125</v>
      </c>
      <c r="AY145" s="17" t="s">
        <v>176</v>
      </c>
      <c r="BE145" s="110">
        <f>IF(U145="základní",P145,0)</f>
        <v>0</v>
      </c>
      <c r="BF145" s="110">
        <f>IF(U145="snížená",P145,0)</f>
        <v>0</v>
      </c>
      <c r="BG145" s="110">
        <f>IF(U145="zákl. přenesená",P145,0)</f>
        <v>0</v>
      </c>
      <c r="BH145" s="110">
        <f>IF(U145="sníž. přenesená",P145,0)</f>
        <v>0</v>
      </c>
      <c r="BI145" s="110">
        <f>IF(U145="nulová",P145,0)</f>
        <v>0</v>
      </c>
      <c r="BJ145" s="17" t="s">
        <v>26</v>
      </c>
      <c r="BK145" s="110">
        <f>ROUND(V145*K145,2)</f>
        <v>0</v>
      </c>
      <c r="BL145" s="17" t="s">
        <v>181</v>
      </c>
      <c r="BM145" s="17" t="s">
        <v>609</v>
      </c>
    </row>
    <row r="146" spans="2:65" s="1" customFormat="1" ht="42" customHeight="1">
      <c r="B146" s="34"/>
      <c r="C146" s="35"/>
      <c r="D146" s="35"/>
      <c r="E146" s="35"/>
      <c r="F146" s="269" t="s">
        <v>610</v>
      </c>
      <c r="G146" s="270"/>
      <c r="H146" s="270"/>
      <c r="I146" s="270"/>
      <c r="J146" s="35"/>
      <c r="K146" s="35"/>
      <c r="L146" s="35"/>
      <c r="M146" s="35"/>
      <c r="N146" s="35"/>
      <c r="O146" s="35"/>
      <c r="P146" s="35"/>
      <c r="Q146" s="35"/>
      <c r="R146" s="36"/>
      <c r="T146" s="144"/>
      <c r="U146" s="35"/>
      <c r="V146" s="35"/>
      <c r="W146" s="35"/>
      <c r="X146" s="35"/>
      <c r="Y146" s="35"/>
      <c r="Z146" s="35"/>
      <c r="AA146" s="35"/>
      <c r="AB146" s="35"/>
      <c r="AC146" s="35"/>
      <c r="AD146" s="77"/>
      <c r="AT146" s="17" t="s">
        <v>189</v>
      </c>
      <c r="AU146" s="17" t="s">
        <v>125</v>
      </c>
    </row>
    <row r="147" spans="2:65" s="1" customFormat="1" ht="22.5" customHeight="1">
      <c r="B147" s="34"/>
      <c r="C147" s="179" t="s">
        <v>227</v>
      </c>
      <c r="D147" s="179" t="s">
        <v>183</v>
      </c>
      <c r="E147" s="180" t="s">
        <v>611</v>
      </c>
      <c r="F147" s="266" t="s">
        <v>612</v>
      </c>
      <c r="G147" s="266"/>
      <c r="H147" s="266"/>
      <c r="I147" s="266"/>
      <c r="J147" s="181" t="s">
        <v>595</v>
      </c>
      <c r="K147" s="182">
        <v>2</v>
      </c>
      <c r="L147" s="183">
        <v>0</v>
      </c>
      <c r="M147" s="267"/>
      <c r="N147" s="267"/>
      <c r="O147" s="268"/>
      <c r="P147" s="263">
        <f>ROUND(V147*K147,2)</f>
        <v>0</v>
      </c>
      <c r="Q147" s="263"/>
      <c r="R147" s="36"/>
      <c r="T147" s="176" t="s">
        <v>24</v>
      </c>
      <c r="U147" s="43" t="s">
        <v>52</v>
      </c>
      <c r="V147" s="123">
        <f>L147+M147</f>
        <v>0</v>
      </c>
      <c r="W147" s="123">
        <f>ROUND(L147*K147,2)</f>
        <v>0</v>
      </c>
      <c r="X147" s="123">
        <f>ROUND(M147*K147,2)</f>
        <v>0</v>
      </c>
      <c r="Y147" s="35"/>
      <c r="Z147" s="177">
        <f>Y147*K147</f>
        <v>0</v>
      </c>
      <c r="AA147" s="177">
        <v>0</v>
      </c>
      <c r="AB147" s="177">
        <f>AA147*K147</f>
        <v>0</v>
      </c>
      <c r="AC147" s="177">
        <v>0</v>
      </c>
      <c r="AD147" s="178">
        <f>AC147*K147</f>
        <v>0</v>
      </c>
      <c r="AR147" s="17" t="s">
        <v>186</v>
      </c>
      <c r="AT147" s="17" t="s">
        <v>183</v>
      </c>
      <c r="AU147" s="17" t="s">
        <v>125</v>
      </c>
      <c r="AY147" s="17" t="s">
        <v>176</v>
      </c>
      <c r="BE147" s="110">
        <f>IF(U147="základní",P147,0)</f>
        <v>0</v>
      </c>
      <c r="BF147" s="110">
        <f>IF(U147="snížená",P147,0)</f>
        <v>0</v>
      </c>
      <c r="BG147" s="110">
        <f>IF(U147="zákl. přenesená",P147,0)</f>
        <v>0</v>
      </c>
      <c r="BH147" s="110">
        <f>IF(U147="sníž. přenesená",P147,0)</f>
        <v>0</v>
      </c>
      <c r="BI147" s="110">
        <f>IF(U147="nulová",P147,0)</f>
        <v>0</v>
      </c>
      <c r="BJ147" s="17" t="s">
        <v>26</v>
      </c>
      <c r="BK147" s="110">
        <f>ROUND(V147*K147,2)</f>
        <v>0</v>
      </c>
      <c r="BL147" s="17" t="s">
        <v>181</v>
      </c>
      <c r="BM147" s="17" t="s">
        <v>613</v>
      </c>
    </row>
    <row r="148" spans="2:65" s="1" customFormat="1" ht="30" customHeight="1">
      <c r="B148" s="34"/>
      <c r="C148" s="35"/>
      <c r="D148" s="35"/>
      <c r="E148" s="35"/>
      <c r="F148" s="269" t="s">
        <v>614</v>
      </c>
      <c r="G148" s="270"/>
      <c r="H148" s="270"/>
      <c r="I148" s="270"/>
      <c r="J148" s="35"/>
      <c r="K148" s="35"/>
      <c r="L148" s="35"/>
      <c r="M148" s="35"/>
      <c r="N148" s="35"/>
      <c r="O148" s="35"/>
      <c r="P148" s="35"/>
      <c r="Q148" s="35"/>
      <c r="R148" s="36"/>
      <c r="T148" s="144"/>
      <c r="U148" s="35"/>
      <c r="V148" s="35"/>
      <c r="W148" s="35"/>
      <c r="X148" s="35"/>
      <c r="Y148" s="35"/>
      <c r="Z148" s="35"/>
      <c r="AA148" s="35"/>
      <c r="AB148" s="35"/>
      <c r="AC148" s="35"/>
      <c r="AD148" s="77"/>
      <c r="AT148" s="17" t="s">
        <v>189</v>
      </c>
      <c r="AU148" s="17" t="s">
        <v>125</v>
      </c>
    </row>
    <row r="149" spans="2:65" s="9" customFormat="1" ht="37.35" customHeight="1">
      <c r="B149" s="159"/>
      <c r="C149" s="160"/>
      <c r="D149" s="161" t="s">
        <v>142</v>
      </c>
      <c r="E149" s="161"/>
      <c r="F149" s="161"/>
      <c r="G149" s="161"/>
      <c r="H149" s="161"/>
      <c r="I149" s="161"/>
      <c r="J149" s="161"/>
      <c r="K149" s="161"/>
      <c r="L149" s="161"/>
      <c r="M149" s="258">
        <f>BK149</f>
        <v>0</v>
      </c>
      <c r="N149" s="255"/>
      <c r="O149" s="255"/>
      <c r="P149" s="255"/>
      <c r="Q149" s="255"/>
      <c r="R149" s="162"/>
      <c r="T149" s="163"/>
      <c r="U149" s="160"/>
      <c r="V149" s="160"/>
      <c r="W149" s="164">
        <f>W150</f>
        <v>0</v>
      </c>
      <c r="X149" s="164">
        <f>X150</f>
        <v>0</v>
      </c>
      <c r="Y149" s="160"/>
      <c r="Z149" s="165">
        <f>Z150</f>
        <v>0</v>
      </c>
      <c r="AA149" s="160"/>
      <c r="AB149" s="165">
        <f>AB150</f>
        <v>0</v>
      </c>
      <c r="AC149" s="160"/>
      <c r="AD149" s="166">
        <f>AD150</f>
        <v>0</v>
      </c>
      <c r="AR149" s="167" t="s">
        <v>190</v>
      </c>
      <c r="AT149" s="168" t="s">
        <v>88</v>
      </c>
      <c r="AU149" s="168" t="s">
        <v>89</v>
      </c>
      <c r="AY149" s="167" t="s">
        <v>176</v>
      </c>
      <c r="BK149" s="169">
        <f>BK150</f>
        <v>0</v>
      </c>
    </row>
    <row r="150" spans="2:65" s="9" customFormat="1" ht="19.899999999999999" customHeight="1">
      <c r="B150" s="159"/>
      <c r="C150" s="160"/>
      <c r="D150" s="170" t="s">
        <v>143</v>
      </c>
      <c r="E150" s="170"/>
      <c r="F150" s="170"/>
      <c r="G150" s="170"/>
      <c r="H150" s="170"/>
      <c r="I150" s="170"/>
      <c r="J150" s="170"/>
      <c r="K150" s="170"/>
      <c r="L150" s="170"/>
      <c r="M150" s="276">
        <f>BK150</f>
        <v>0</v>
      </c>
      <c r="N150" s="277"/>
      <c r="O150" s="277"/>
      <c r="P150" s="277"/>
      <c r="Q150" s="277"/>
      <c r="R150" s="162"/>
      <c r="T150" s="163"/>
      <c r="U150" s="160"/>
      <c r="V150" s="160"/>
      <c r="W150" s="164">
        <f>SUM(W151:W155)</f>
        <v>0</v>
      </c>
      <c r="X150" s="164">
        <f>SUM(X151:X155)</f>
        <v>0</v>
      </c>
      <c r="Y150" s="160"/>
      <c r="Z150" s="165">
        <f>SUM(Z151:Z155)</f>
        <v>0</v>
      </c>
      <c r="AA150" s="160"/>
      <c r="AB150" s="165">
        <f>SUM(AB151:AB155)</f>
        <v>0</v>
      </c>
      <c r="AC150" s="160"/>
      <c r="AD150" s="166">
        <f>SUM(AD151:AD155)</f>
        <v>0</v>
      </c>
      <c r="AR150" s="167" t="s">
        <v>190</v>
      </c>
      <c r="AT150" s="168" t="s">
        <v>88</v>
      </c>
      <c r="AU150" s="168" t="s">
        <v>26</v>
      </c>
      <c r="AY150" s="167" t="s">
        <v>176</v>
      </c>
      <c r="BK150" s="169">
        <f>SUM(BK151:BK155)</f>
        <v>0</v>
      </c>
    </row>
    <row r="151" spans="2:65" s="1" customFormat="1" ht="31.5" customHeight="1">
      <c r="B151" s="34"/>
      <c r="C151" s="171" t="s">
        <v>232</v>
      </c>
      <c r="D151" s="171" t="s">
        <v>177</v>
      </c>
      <c r="E151" s="172" t="s">
        <v>238</v>
      </c>
      <c r="F151" s="262" t="s">
        <v>239</v>
      </c>
      <c r="G151" s="262"/>
      <c r="H151" s="262"/>
      <c r="I151" s="262"/>
      <c r="J151" s="173" t="s">
        <v>180</v>
      </c>
      <c r="K151" s="174">
        <v>150</v>
      </c>
      <c r="L151" s="175">
        <v>0</v>
      </c>
      <c r="M151" s="264">
        <v>0</v>
      </c>
      <c r="N151" s="265"/>
      <c r="O151" s="265"/>
      <c r="P151" s="263">
        <f>ROUND(V151*K151,2)</f>
        <v>0</v>
      </c>
      <c r="Q151" s="263"/>
      <c r="R151" s="36"/>
      <c r="T151" s="176" t="s">
        <v>24</v>
      </c>
      <c r="U151" s="43" t="s">
        <v>52</v>
      </c>
      <c r="V151" s="123">
        <f>L151+M151</f>
        <v>0</v>
      </c>
      <c r="W151" s="123">
        <f>ROUND(L151*K151,2)</f>
        <v>0</v>
      </c>
      <c r="X151" s="123">
        <f>ROUND(M151*K151,2)</f>
        <v>0</v>
      </c>
      <c r="Y151" s="35"/>
      <c r="Z151" s="177">
        <f>Y151*K151</f>
        <v>0</v>
      </c>
      <c r="AA151" s="177">
        <v>0</v>
      </c>
      <c r="AB151" s="177">
        <f>AA151*K151</f>
        <v>0</v>
      </c>
      <c r="AC151" s="177">
        <v>0</v>
      </c>
      <c r="AD151" s="178">
        <f>AC151*K151</f>
        <v>0</v>
      </c>
      <c r="AR151" s="17" t="s">
        <v>240</v>
      </c>
      <c r="AT151" s="17" t="s">
        <v>177</v>
      </c>
      <c r="AU151" s="17" t="s">
        <v>125</v>
      </c>
      <c r="AY151" s="17" t="s">
        <v>176</v>
      </c>
      <c r="BE151" s="110">
        <f>IF(U151="základní",P151,0)</f>
        <v>0</v>
      </c>
      <c r="BF151" s="110">
        <f>IF(U151="snížená",P151,0)</f>
        <v>0</v>
      </c>
      <c r="BG151" s="110">
        <f>IF(U151="zákl. přenesená",P151,0)</f>
        <v>0</v>
      </c>
      <c r="BH151" s="110">
        <f>IF(U151="sníž. přenesená",P151,0)</f>
        <v>0</v>
      </c>
      <c r="BI151" s="110">
        <f>IF(U151="nulová",P151,0)</f>
        <v>0</v>
      </c>
      <c r="BJ151" s="17" t="s">
        <v>26</v>
      </c>
      <c r="BK151" s="110">
        <f>ROUND(V151*K151,2)</f>
        <v>0</v>
      </c>
      <c r="BL151" s="17" t="s">
        <v>240</v>
      </c>
      <c r="BM151" s="17" t="s">
        <v>615</v>
      </c>
    </row>
    <row r="152" spans="2:65" s="1" customFormat="1" ht="22.5" customHeight="1">
      <c r="B152" s="34"/>
      <c r="C152" s="179" t="s">
        <v>237</v>
      </c>
      <c r="D152" s="179" t="s">
        <v>183</v>
      </c>
      <c r="E152" s="180" t="s">
        <v>242</v>
      </c>
      <c r="F152" s="266" t="s">
        <v>243</v>
      </c>
      <c r="G152" s="266"/>
      <c r="H152" s="266"/>
      <c r="I152" s="266"/>
      <c r="J152" s="181" t="s">
        <v>180</v>
      </c>
      <c r="K152" s="182">
        <v>150</v>
      </c>
      <c r="L152" s="183">
        <v>0</v>
      </c>
      <c r="M152" s="267"/>
      <c r="N152" s="267"/>
      <c r="O152" s="268"/>
      <c r="P152" s="263">
        <f>ROUND(V152*K152,2)</f>
        <v>0</v>
      </c>
      <c r="Q152" s="263"/>
      <c r="R152" s="36"/>
      <c r="T152" s="176" t="s">
        <v>24</v>
      </c>
      <c r="U152" s="43" t="s">
        <v>52</v>
      </c>
      <c r="V152" s="123">
        <f>L152+M152</f>
        <v>0</v>
      </c>
      <c r="W152" s="123">
        <f>ROUND(L152*K152,2)</f>
        <v>0</v>
      </c>
      <c r="X152" s="123">
        <f>ROUND(M152*K152,2)</f>
        <v>0</v>
      </c>
      <c r="Y152" s="35"/>
      <c r="Z152" s="177">
        <f>Y152*K152</f>
        <v>0</v>
      </c>
      <c r="AA152" s="177">
        <v>0</v>
      </c>
      <c r="AB152" s="177">
        <f>AA152*K152</f>
        <v>0</v>
      </c>
      <c r="AC152" s="177">
        <v>0</v>
      </c>
      <c r="AD152" s="178">
        <f>AC152*K152</f>
        <v>0</v>
      </c>
      <c r="AR152" s="17" t="s">
        <v>244</v>
      </c>
      <c r="AT152" s="17" t="s">
        <v>183</v>
      </c>
      <c r="AU152" s="17" t="s">
        <v>125</v>
      </c>
      <c r="AY152" s="17" t="s">
        <v>176</v>
      </c>
      <c r="BE152" s="110">
        <f>IF(U152="základní",P152,0)</f>
        <v>0</v>
      </c>
      <c r="BF152" s="110">
        <f>IF(U152="snížená",P152,0)</f>
        <v>0</v>
      </c>
      <c r="BG152" s="110">
        <f>IF(U152="zákl. přenesená",P152,0)</f>
        <v>0</v>
      </c>
      <c r="BH152" s="110">
        <f>IF(U152="sníž. přenesená",P152,0)</f>
        <v>0</v>
      </c>
      <c r="BI152" s="110">
        <f>IF(U152="nulová",P152,0)</f>
        <v>0</v>
      </c>
      <c r="BJ152" s="17" t="s">
        <v>26</v>
      </c>
      <c r="BK152" s="110">
        <f>ROUND(V152*K152,2)</f>
        <v>0</v>
      </c>
      <c r="BL152" s="17" t="s">
        <v>240</v>
      </c>
      <c r="BM152" s="17" t="s">
        <v>616</v>
      </c>
    </row>
    <row r="153" spans="2:65" s="1" customFormat="1" ht="22.5" customHeight="1">
      <c r="B153" s="34"/>
      <c r="C153" s="171" t="s">
        <v>12</v>
      </c>
      <c r="D153" s="171" t="s">
        <v>177</v>
      </c>
      <c r="E153" s="172" t="s">
        <v>617</v>
      </c>
      <c r="F153" s="262" t="s">
        <v>618</v>
      </c>
      <c r="G153" s="262"/>
      <c r="H153" s="262"/>
      <c r="I153" s="262"/>
      <c r="J153" s="173" t="s">
        <v>230</v>
      </c>
      <c r="K153" s="174">
        <v>1</v>
      </c>
      <c r="L153" s="175">
        <v>0</v>
      </c>
      <c r="M153" s="264">
        <v>0</v>
      </c>
      <c r="N153" s="265"/>
      <c r="O153" s="265"/>
      <c r="P153" s="263">
        <f>ROUND(V153*K153,2)</f>
        <v>0</v>
      </c>
      <c r="Q153" s="263"/>
      <c r="R153" s="36"/>
      <c r="T153" s="176" t="s">
        <v>24</v>
      </c>
      <c r="U153" s="43" t="s">
        <v>52</v>
      </c>
      <c r="V153" s="123">
        <f>L153+M153</f>
        <v>0</v>
      </c>
      <c r="W153" s="123">
        <f>ROUND(L153*K153,2)</f>
        <v>0</v>
      </c>
      <c r="X153" s="123">
        <f>ROUND(M153*K153,2)</f>
        <v>0</v>
      </c>
      <c r="Y153" s="35"/>
      <c r="Z153" s="177">
        <f>Y153*K153</f>
        <v>0</v>
      </c>
      <c r="AA153" s="177">
        <v>0</v>
      </c>
      <c r="AB153" s="177">
        <f>AA153*K153</f>
        <v>0</v>
      </c>
      <c r="AC153" s="177">
        <v>0</v>
      </c>
      <c r="AD153" s="178">
        <f>AC153*K153</f>
        <v>0</v>
      </c>
      <c r="AR153" s="17" t="s">
        <v>240</v>
      </c>
      <c r="AT153" s="17" t="s">
        <v>177</v>
      </c>
      <c r="AU153" s="17" t="s">
        <v>125</v>
      </c>
      <c r="AY153" s="17" t="s">
        <v>176</v>
      </c>
      <c r="BE153" s="110">
        <f>IF(U153="základní",P153,0)</f>
        <v>0</v>
      </c>
      <c r="BF153" s="110">
        <f>IF(U153="snížená",P153,0)</f>
        <v>0</v>
      </c>
      <c r="BG153" s="110">
        <f>IF(U153="zákl. přenesená",P153,0)</f>
        <v>0</v>
      </c>
      <c r="BH153" s="110">
        <f>IF(U153="sníž. přenesená",P153,0)</f>
        <v>0</v>
      </c>
      <c r="BI153" s="110">
        <f>IF(U153="nulová",P153,0)</f>
        <v>0</v>
      </c>
      <c r="BJ153" s="17" t="s">
        <v>26</v>
      </c>
      <c r="BK153" s="110">
        <f>ROUND(V153*K153,2)</f>
        <v>0</v>
      </c>
      <c r="BL153" s="17" t="s">
        <v>240</v>
      </c>
      <c r="BM153" s="17" t="s">
        <v>619</v>
      </c>
    </row>
    <row r="154" spans="2:65" s="1" customFormat="1" ht="31.5" customHeight="1">
      <c r="B154" s="34"/>
      <c r="C154" s="179" t="s">
        <v>181</v>
      </c>
      <c r="D154" s="179" t="s">
        <v>183</v>
      </c>
      <c r="E154" s="180" t="s">
        <v>620</v>
      </c>
      <c r="F154" s="266" t="s">
        <v>621</v>
      </c>
      <c r="G154" s="266"/>
      <c r="H154" s="266"/>
      <c r="I154" s="266"/>
      <c r="J154" s="181" t="s">
        <v>235</v>
      </c>
      <c r="K154" s="182">
        <v>1</v>
      </c>
      <c r="L154" s="183">
        <v>0</v>
      </c>
      <c r="M154" s="267"/>
      <c r="N154" s="267"/>
      <c r="O154" s="268"/>
      <c r="P154" s="263">
        <f>ROUND(V154*K154,2)</f>
        <v>0</v>
      </c>
      <c r="Q154" s="263"/>
      <c r="R154" s="36"/>
      <c r="T154" s="176" t="s">
        <v>24</v>
      </c>
      <c r="U154" s="43" t="s">
        <v>52</v>
      </c>
      <c r="V154" s="123">
        <f>L154+M154</f>
        <v>0</v>
      </c>
      <c r="W154" s="123">
        <f>ROUND(L154*K154,2)</f>
        <v>0</v>
      </c>
      <c r="X154" s="123">
        <f>ROUND(M154*K154,2)</f>
        <v>0</v>
      </c>
      <c r="Y154" s="35"/>
      <c r="Z154" s="177">
        <f>Y154*K154</f>
        <v>0</v>
      </c>
      <c r="AA154" s="177">
        <v>0</v>
      </c>
      <c r="AB154" s="177">
        <f>AA154*K154</f>
        <v>0</v>
      </c>
      <c r="AC154" s="177">
        <v>0</v>
      </c>
      <c r="AD154" s="178">
        <f>AC154*K154</f>
        <v>0</v>
      </c>
      <c r="AR154" s="17" t="s">
        <v>244</v>
      </c>
      <c r="AT154" s="17" t="s">
        <v>183</v>
      </c>
      <c r="AU154" s="17" t="s">
        <v>125</v>
      </c>
      <c r="AY154" s="17" t="s">
        <v>176</v>
      </c>
      <c r="BE154" s="110">
        <f>IF(U154="základní",P154,0)</f>
        <v>0</v>
      </c>
      <c r="BF154" s="110">
        <f>IF(U154="snížená",P154,0)</f>
        <v>0</v>
      </c>
      <c r="BG154" s="110">
        <f>IF(U154="zákl. přenesená",P154,0)</f>
        <v>0</v>
      </c>
      <c r="BH154" s="110">
        <f>IF(U154="sníž. přenesená",P154,0)</f>
        <v>0</v>
      </c>
      <c r="BI154" s="110">
        <f>IF(U154="nulová",P154,0)</f>
        <v>0</v>
      </c>
      <c r="BJ154" s="17" t="s">
        <v>26</v>
      </c>
      <c r="BK154" s="110">
        <f>ROUND(V154*K154,2)</f>
        <v>0</v>
      </c>
      <c r="BL154" s="17" t="s">
        <v>240</v>
      </c>
      <c r="BM154" s="17" t="s">
        <v>622</v>
      </c>
    </row>
    <row r="155" spans="2:65" s="1" customFormat="1" ht="186" customHeight="1">
      <c r="B155" s="34"/>
      <c r="C155" s="35"/>
      <c r="D155" s="35"/>
      <c r="E155" s="35"/>
      <c r="F155" s="269" t="s">
        <v>623</v>
      </c>
      <c r="G155" s="270"/>
      <c r="H155" s="270"/>
      <c r="I155" s="270"/>
      <c r="J155" s="35"/>
      <c r="K155" s="35"/>
      <c r="L155" s="35"/>
      <c r="M155" s="35"/>
      <c r="N155" s="35"/>
      <c r="O155" s="35"/>
      <c r="P155" s="35"/>
      <c r="Q155" s="35"/>
      <c r="R155" s="36"/>
      <c r="T155" s="144"/>
      <c r="U155" s="35"/>
      <c r="V155" s="35"/>
      <c r="W155" s="35"/>
      <c r="X155" s="35"/>
      <c r="Y155" s="35"/>
      <c r="Z155" s="35"/>
      <c r="AA155" s="35"/>
      <c r="AB155" s="35"/>
      <c r="AC155" s="35"/>
      <c r="AD155" s="77"/>
      <c r="AT155" s="17" t="s">
        <v>189</v>
      </c>
      <c r="AU155" s="17" t="s">
        <v>125</v>
      </c>
    </row>
    <row r="156" spans="2:65" s="9" customFormat="1" ht="37.35" customHeight="1">
      <c r="B156" s="159"/>
      <c r="C156" s="160"/>
      <c r="D156" s="161" t="s">
        <v>144</v>
      </c>
      <c r="E156" s="161"/>
      <c r="F156" s="161"/>
      <c r="G156" s="161"/>
      <c r="H156" s="161"/>
      <c r="I156" s="161"/>
      <c r="J156" s="161"/>
      <c r="K156" s="161"/>
      <c r="L156" s="161"/>
      <c r="M156" s="258">
        <f>BK156</f>
        <v>0</v>
      </c>
      <c r="N156" s="255"/>
      <c r="O156" s="255"/>
      <c r="P156" s="255"/>
      <c r="Q156" s="255"/>
      <c r="R156" s="162"/>
      <c r="T156" s="163"/>
      <c r="U156" s="160"/>
      <c r="V156" s="160"/>
      <c r="W156" s="164">
        <f>W157+W159+W163</f>
        <v>0</v>
      </c>
      <c r="X156" s="164">
        <f>X157+X159+X163</f>
        <v>0</v>
      </c>
      <c r="Y156" s="160"/>
      <c r="Z156" s="165">
        <f>Z157+Z159+Z163</f>
        <v>0</v>
      </c>
      <c r="AA156" s="160"/>
      <c r="AB156" s="165">
        <f>AB157+AB159+AB163</f>
        <v>1.75E-3</v>
      </c>
      <c r="AC156" s="160"/>
      <c r="AD156" s="166">
        <f>AD157+AD159+AD163</f>
        <v>0</v>
      </c>
      <c r="AR156" s="167" t="s">
        <v>198</v>
      </c>
      <c r="AT156" s="168" t="s">
        <v>88</v>
      </c>
      <c r="AU156" s="168" t="s">
        <v>89</v>
      </c>
      <c r="AY156" s="167" t="s">
        <v>176</v>
      </c>
      <c r="BK156" s="169">
        <f>BK157+BK159+BK163</f>
        <v>0</v>
      </c>
    </row>
    <row r="157" spans="2:65" s="9" customFormat="1" ht="19.899999999999999" customHeight="1">
      <c r="B157" s="159"/>
      <c r="C157" s="160"/>
      <c r="D157" s="170" t="s">
        <v>145</v>
      </c>
      <c r="E157" s="170"/>
      <c r="F157" s="170"/>
      <c r="G157" s="170"/>
      <c r="H157" s="170"/>
      <c r="I157" s="170"/>
      <c r="J157" s="170"/>
      <c r="K157" s="170"/>
      <c r="L157" s="170"/>
      <c r="M157" s="276">
        <f>BK157</f>
        <v>0</v>
      </c>
      <c r="N157" s="277"/>
      <c r="O157" s="277"/>
      <c r="P157" s="277"/>
      <c r="Q157" s="277"/>
      <c r="R157" s="162"/>
      <c r="T157" s="163"/>
      <c r="U157" s="160"/>
      <c r="V157" s="160"/>
      <c r="W157" s="164">
        <f>W158</f>
        <v>0</v>
      </c>
      <c r="X157" s="164">
        <f>X158</f>
        <v>0</v>
      </c>
      <c r="Y157" s="160"/>
      <c r="Z157" s="165">
        <f>Z158</f>
        <v>0</v>
      </c>
      <c r="AA157" s="160"/>
      <c r="AB157" s="165">
        <f>AB158</f>
        <v>0</v>
      </c>
      <c r="AC157" s="160"/>
      <c r="AD157" s="166">
        <f>AD158</f>
        <v>0</v>
      </c>
      <c r="AR157" s="167" t="s">
        <v>198</v>
      </c>
      <c r="AT157" s="168" t="s">
        <v>88</v>
      </c>
      <c r="AU157" s="168" t="s">
        <v>26</v>
      </c>
      <c r="AY157" s="167" t="s">
        <v>176</v>
      </c>
      <c r="BK157" s="169">
        <f>BK158</f>
        <v>0</v>
      </c>
    </row>
    <row r="158" spans="2:65" s="1" customFormat="1" ht="22.5" customHeight="1">
      <c r="B158" s="34"/>
      <c r="C158" s="171" t="s">
        <v>249</v>
      </c>
      <c r="D158" s="171" t="s">
        <v>177</v>
      </c>
      <c r="E158" s="172" t="s">
        <v>352</v>
      </c>
      <c r="F158" s="262" t="s">
        <v>353</v>
      </c>
      <c r="G158" s="262"/>
      <c r="H158" s="262"/>
      <c r="I158" s="262"/>
      <c r="J158" s="173" t="s">
        <v>230</v>
      </c>
      <c r="K158" s="174">
        <v>1</v>
      </c>
      <c r="L158" s="175">
        <v>0</v>
      </c>
      <c r="M158" s="264">
        <v>0</v>
      </c>
      <c r="N158" s="265"/>
      <c r="O158" s="265"/>
      <c r="P158" s="263">
        <f>ROUND(V158*K158,2)</f>
        <v>0</v>
      </c>
      <c r="Q158" s="263"/>
      <c r="R158" s="36"/>
      <c r="T158" s="176" t="s">
        <v>24</v>
      </c>
      <c r="U158" s="43" t="s">
        <v>52</v>
      </c>
      <c r="V158" s="123">
        <f>L158+M158</f>
        <v>0</v>
      </c>
      <c r="W158" s="123">
        <f>ROUND(L158*K158,2)</f>
        <v>0</v>
      </c>
      <c r="X158" s="123">
        <f>ROUND(M158*K158,2)</f>
        <v>0</v>
      </c>
      <c r="Y158" s="35"/>
      <c r="Z158" s="177">
        <f>Y158*K158</f>
        <v>0</v>
      </c>
      <c r="AA158" s="177">
        <v>0</v>
      </c>
      <c r="AB158" s="177">
        <f>AA158*K158</f>
        <v>0</v>
      </c>
      <c r="AC158" s="177">
        <v>0</v>
      </c>
      <c r="AD158" s="178">
        <f>AC158*K158</f>
        <v>0</v>
      </c>
      <c r="AR158" s="17" t="s">
        <v>349</v>
      </c>
      <c r="AT158" s="17" t="s">
        <v>177</v>
      </c>
      <c r="AU158" s="17" t="s">
        <v>125</v>
      </c>
      <c r="AY158" s="17" t="s">
        <v>176</v>
      </c>
      <c r="BE158" s="110">
        <f>IF(U158="základní",P158,0)</f>
        <v>0</v>
      </c>
      <c r="BF158" s="110">
        <f>IF(U158="snížená",P158,0)</f>
        <v>0</v>
      </c>
      <c r="BG158" s="110">
        <f>IF(U158="zákl. přenesená",P158,0)</f>
        <v>0</v>
      </c>
      <c r="BH158" s="110">
        <f>IF(U158="sníž. přenesená",P158,0)</f>
        <v>0</v>
      </c>
      <c r="BI158" s="110">
        <f>IF(U158="nulová",P158,0)</f>
        <v>0</v>
      </c>
      <c r="BJ158" s="17" t="s">
        <v>26</v>
      </c>
      <c r="BK158" s="110">
        <f>ROUND(V158*K158,2)</f>
        <v>0</v>
      </c>
      <c r="BL158" s="17" t="s">
        <v>349</v>
      </c>
      <c r="BM158" s="17" t="s">
        <v>624</v>
      </c>
    </row>
    <row r="159" spans="2:65" s="9" customFormat="1" ht="29.85" customHeight="1">
      <c r="B159" s="159"/>
      <c r="C159" s="160"/>
      <c r="D159" s="170" t="s">
        <v>146</v>
      </c>
      <c r="E159" s="170"/>
      <c r="F159" s="170"/>
      <c r="G159" s="170"/>
      <c r="H159" s="170"/>
      <c r="I159" s="170"/>
      <c r="J159" s="170"/>
      <c r="K159" s="170"/>
      <c r="L159" s="170"/>
      <c r="M159" s="278">
        <f>BK159</f>
        <v>0</v>
      </c>
      <c r="N159" s="279"/>
      <c r="O159" s="279"/>
      <c r="P159" s="279"/>
      <c r="Q159" s="279"/>
      <c r="R159" s="162"/>
      <c r="T159" s="163"/>
      <c r="U159" s="160"/>
      <c r="V159" s="160"/>
      <c r="W159" s="164">
        <f>SUM(W160:W162)</f>
        <v>0</v>
      </c>
      <c r="X159" s="164">
        <f>SUM(X160:X162)</f>
        <v>0</v>
      </c>
      <c r="Y159" s="160"/>
      <c r="Z159" s="165">
        <f>SUM(Z160:Z162)</f>
        <v>0</v>
      </c>
      <c r="AA159" s="160"/>
      <c r="AB159" s="165">
        <f>SUM(AB160:AB162)</f>
        <v>0</v>
      </c>
      <c r="AC159" s="160"/>
      <c r="AD159" s="166">
        <f>SUM(AD160:AD162)</f>
        <v>0</v>
      </c>
      <c r="AR159" s="167" t="s">
        <v>198</v>
      </c>
      <c r="AT159" s="168" t="s">
        <v>88</v>
      </c>
      <c r="AU159" s="168" t="s">
        <v>26</v>
      </c>
      <c r="AY159" s="167" t="s">
        <v>176</v>
      </c>
      <c r="BK159" s="169">
        <f>SUM(BK160:BK162)</f>
        <v>0</v>
      </c>
    </row>
    <row r="160" spans="2:65" s="1" customFormat="1" ht="22.5" customHeight="1">
      <c r="B160" s="34"/>
      <c r="C160" s="171" t="s">
        <v>254</v>
      </c>
      <c r="D160" s="171" t="s">
        <v>177</v>
      </c>
      <c r="E160" s="172" t="s">
        <v>356</v>
      </c>
      <c r="F160" s="262" t="s">
        <v>357</v>
      </c>
      <c r="G160" s="262"/>
      <c r="H160" s="262"/>
      <c r="I160" s="262"/>
      <c r="J160" s="173" t="s">
        <v>230</v>
      </c>
      <c r="K160" s="174">
        <v>1</v>
      </c>
      <c r="L160" s="175">
        <v>0</v>
      </c>
      <c r="M160" s="264">
        <v>0</v>
      </c>
      <c r="N160" s="265"/>
      <c r="O160" s="265"/>
      <c r="P160" s="263">
        <f>ROUND(V160*K160,2)</f>
        <v>0</v>
      </c>
      <c r="Q160" s="263"/>
      <c r="R160" s="36"/>
      <c r="T160" s="176" t="s">
        <v>24</v>
      </c>
      <c r="U160" s="43" t="s">
        <v>52</v>
      </c>
      <c r="V160" s="123">
        <f>L160+M160</f>
        <v>0</v>
      </c>
      <c r="W160" s="123">
        <f>ROUND(L160*K160,2)</f>
        <v>0</v>
      </c>
      <c r="X160" s="123">
        <f>ROUND(M160*K160,2)</f>
        <v>0</v>
      </c>
      <c r="Y160" s="35"/>
      <c r="Z160" s="177">
        <f>Y160*K160</f>
        <v>0</v>
      </c>
      <c r="AA160" s="177">
        <v>0</v>
      </c>
      <c r="AB160" s="177">
        <f>AA160*K160</f>
        <v>0</v>
      </c>
      <c r="AC160" s="177">
        <v>0</v>
      </c>
      <c r="AD160" s="178">
        <f>AC160*K160</f>
        <v>0</v>
      </c>
      <c r="AR160" s="17" t="s">
        <v>349</v>
      </c>
      <c r="AT160" s="17" t="s">
        <v>177</v>
      </c>
      <c r="AU160" s="17" t="s">
        <v>125</v>
      </c>
      <c r="AY160" s="17" t="s">
        <v>176</v>
      </c>
      <c r="BE160" s="110">
        <f>IF(U160="základní",P160,0)</f>
        <v>0</v>
      </c>
      <c r="BF160" s="110">
        <f>IF(U160="snížená",P160,0)</f>
        <v>0</v>
      </c>
      <c r="BG160" s="110">
        <f>IF(U160="zákl. přenesená",P160,0)</f>
        <v>0</v>
      </c>
      <c r="BH160" s="110">
        <f>IF(U160="sníž. přenesená",P160,0)</f>
        <v>0</v>
      </c>
      <c r="BI160" s="110">
        <f>IF(U160="nulová",P160,0)</f>
        <v>0</v>
      </c>
      <c r="BJ160" s="17" t="s">
        <v>26</v>
      </c>
      <c r="BK160" s="110">
        <f>ROUND(V160*K160,2)</f>
        <v>0</v>
      </c>
      <c r="BL160" s="17" t="s">
        <v>349</v>
      </c>
      <c r="BM160" s="17" t="s">
        <v>625</v>
      </c>
    </row>
    <row r="161" spans="2:65" s="1" customFormat="1" ht="22.5" customHeight="1">
      <c r="B161" s="34"/>
      <c r="C161" s="35"/>
      <c r="D161" s="35"/>
      <c r="E161" s="35"/>
      <c r="F161" s="269" t="s">
        <v>359</v>
      </c>
      <c r="G161" s="270"/>
      <c r="H161" s="270"/>
      <c r="I161" s="270"/>
      <c r="J161" s="35"/>
      <c r="K161" s="35"/>
      <c r="L161" s="35"/>
      <c r="M161" s="35"/>
      <c r="N161" s="35"/>
      <c r="O161" s="35"/>
      <c r="P161" s="35"/>
      <c r="Q161" s="35"/>
      <c r="R161" s="36"/>
      <c r="T161" s="144"/>
      <c r="U161" s="35"/>
      <c r="V161" s="35"/>
      <c r="W161" s="35"/>
      <c r="X161" s="35"/>
      <c r="Y161" s="35"/>
      <c r="Z161" s="35"/>
      <c r="AA161" s="35"/>
      <c r="AB161" s="35"/>
      <c r="AC161" s="35"/>
      <c r="AD161" s="77"/>
      <c r="AT161" s="17" t="s">
        <v>189</v>
      </c>
      <c r="AU161" s="17" t="s">
        <v>125</v>
      </c>
    </row>
    <row r="162" spans="2:65" s="1" customFormat="1" ht="22.5" customHeight="1">
      <c r="B162" s="34"/>
      <c r="C162" s="171" t="s">
        <v>259</v>
      </c>
      <c r="D162" s="171" t="s">
        <v>177</v>
      </c>
      <c r="E162" s="172" t="s">
        <v>361</v>
      </c>
      <c r="F162" s="262" t="s">
        <v>362</v>
      </c>
      <c r="G162" s="262"/>
      <c r="H162" s="262"/>
      <c r="I162" s="262"/>
      <c r="J162" s="173" t="s">
        <v>230</v>
      </c>
      <c r="K162" s="174">
        <v>1</v>
      </c>
      <c r="L162" s="175">
        <v>0</v>
      </c>
      <c r="M162" s="264">
        <v>0</v>
      </c>
      <c r="N162" s="265"/>
      <c r="O162" s="265"/>
      <c r="P162" s="263">
        <f>ROUND(V162*K162,2)</f>
        <v>0</v>
      </c>
      <c r="Q162" s="263"/>
      <c r="R162" s="36"/>
      <c r="T162" s="176" t="s">
        <v>24</v>
      </c>
      <c r="U162" s="43" t="s">
        <v>52</v>
      </c>
      <c r="V162" s="123">
        <f>L162+M162</f>
        <v>0</v>
      </c>
      <c r="W162" s="123">
        <f>ROUND(L162*K162,2)</f>
        <v>0</v>
      </c>
      <c r="X162" s="123">
        <f>ROUND(M162*K162,2)</f>
        <v>0</v>
      </c>
      <c r="Y162" s="35"/>
      <c r="Z162" s="177">
        <f>Y162*K162</f>
        <v>0</v>
      </c>
      <c r="AA162" s="177">
        <v>0</v>
      </c>
      <c r="AB162" s="177">
        <f>AA162*K162</f>
        <v>0</v>
      </c>
      <c r="AC162" s="177">
        <v>0</v>
      </c>
      <c r="AD162" s="178">
        <f>AC162*K162</f>
        <v>0</v>
      </c>
      <c r="AR162" s="17" t="s">
        <v>349</v>
      </c>
      <c r="AT162" s="17" t="s">
        <v>177</v>
      </c>
      <c r="AU162" s="17" t="s">
        <v>125</v>
      </c>
      <c r="AY162" s="17" t="s">
        <v>176</v>
      </c>
      <c r="BE162" s="110">
        <f>IF(U162="základní",P162,0)</f>
        <v>0</v>
      </c>
      <c r="BF162" s="110">
        <f>IF(U162="snížená",P162,0)</f>
        <v>0</v>
      </c>
      <c r="BG162" s="110">
        <f>IF(U162="zákl. přenesená",P162,0)</f>
        <v>0</v>
      </c>
      <c r="BH162" s="110">
        <f>IF(U162="sníž. přenesená",P162,0)</f>
        <v>0</v>
      </c>
      <c r="BI162" s="110">
        <f>IF(U162="nulová",P162,0)</f>
        <v>0</v>
      </c>
      <c r="BJ162" s="17" t="s">
        <v>26</v>
      </c>
      <c r="BK162" s="110">
        <f>ROUND(V162*K162,2)</f>
        <v>0</v>
      </c>
      <c r="BL162" s="17" t="s">
        <v>349</v>
      </c>
      <c r="BM162" s="17" t="s">
        <v>626</v>
      </c>
    </row>
    <row r="163" spans="2:65" s="9" customFormat="1" ht="29.85" customHeight="1">
      <c r="B163" s="159"/>
      <c r="C163" s="160"/>
      <c r="D163" s="170" t="s">
        <v>147</v>
      </c>
      <c r="E163" s="170"/>
      <c r="F163" s="170"/>
      <c r="G163" s="170"/>
      <c r="H163" s="170"/>
      <c r="I163" s="170"/>
      <c r="J163" s="170"/>
      <c r="K163" s="170"/>
      <c r="L163" s="170"/>
      <c r="M163" s="278">
        <f>BK163</f>
        <v>0</v>
      </c>
      <c r="N163" s="279"/>
      <c r="O163" s="279"/>
      <c r="P163" s="279"/>
      <c r="Q163" s="279"/>
      <c r="R163" s="162"/>
      <c r="T163" s="163"/>
      <c r="U163" s="160"/>
      <c r="V163" s="160"/>
      <c r="W163" s="164">
        <f>SUM(W164:W167)</f>
        <v>0</v>
      </c>
      <c r="X163" s="164">
        <f>SUM(X164:X167)</f>
        <v>0</v>
      </c>
      <c r="Y163" s="160"/>
      <c r="Z163" s="165">
        <f>SUM(Z164:Z167)</f>
        <v>0</v>
      </c>
      <c r="AA163" s="160"/>
      <c r="AB163" s="165">
        <f>SUM(AB164:AB167)</f>
        <v>1.75E-3</v>
      </c>
      <c r="AC163" s="160"/>
      <c r="AD163" s="166">
        <f>SUM(AD164:AD167)</f>
        <v>0</v>
      </c>
      <c r="AR163" s="167" t="s">
        <v>198</v>
      </c>
      <c r="AT163" s="168" t="s">
        <v>88</v>
      </c>
      <c r="AU163" s="168" t="s">
        <v>26</v>
      </c>
      <c r="AY163" s="167" t="s">
        <v>176</v>
      </c>
      <c r="BK163" s="169">
        <f>SUM(BK164:BK167)</f>
        <v>0</v>
      </c>
    </row>
    <row r="164" spans="2:65" s="1" customFormat="1" ht="22.5" customHeight="1">
      <c r="B164" s="34"/>
      <c r="C164" s="179" t="s">
        <v>264</v>
      </c>
      <c r="D164" s="179" t="s">
        <v>183</v>
      </c>
      <c r="E164" s="180" t="s">
        <v>365</v>
      </c>
      <c r="F164" s="266" t="s">
        <v>366</v>
      </c>
      <c r="G164" s="266"/>
      <c r="H164" s="266"/>
      <c r="I164" s="266"/>
      <c r="J164" s="181" t="s">
        <v>230</v>
      </c>
      <c r="K164" s="182">
        <v>25</v>
      </c>
      <c r="L164" s="183">
        <v>0</v>
      </c>
      <c r="M164" s="267"/>
      <c r="N164" s="267"/>
      <c r="O164" s="268"/>
      <c r="P164" s="263">
        <f>ROUND(V164*K164,2)</f>
        <v>0</v>
      </c>
      <c r="Q164" s="263"/>
      <c r="R164" s="36"/>
      <c r="T164" s="176" t="s">
        <v>24</v>
      </c>
      <c r="U164" s="43" t="s">
        <v>52</v>
      </c>
      <c r="V164" s="123">
        <f>L164+M164</f>
        <v>0</v>
      </c>
      <c r="W164" s="123">
        <f>ROUND(L164*K164,2)</f>
        <v>0</v>
      </c>
      <c r="X164" s="123">
        <f>ROUND(M164*K164,2)</f>
        <v>0</v>
      </c>
      <c r="Y164" s="35"/>
      <c r="Z164" s="177">
        <f>Y164*K164</f>
        <v>0</v>
      </c>
      <c r="AA164" s="177">
        <v>4.0000000000000003E-5</v>
      </c>
      <c r="AB164" s="177">
        <f>AA164*K164</f>
        <v>1E-3</v>
      </c>
      <c r="AC164" s="177">
        <v>0</v>
      </c>
      <c r="AD164" s="178">
        <f>AC164*K164</f>
        <v>0</v>
      </c>
      <c r="AR164" s="17" t="s">
        <v>349</v>
      </c>
      <c r="AT164" s="17" t="s">
        <v>183</v>
      </c>
      <c r="AU164" s="17" t="s">
        <v>125</v>
      </c>
      <c r="AY164" s="17" t="s">
        <v>176</v>
      </c>
      <c r="BE164" s="110">
        <f>IF(U164="základní",P164,0)</f>
        <v>0</v>
      </c>
      <c r="BF164" s="110">
        <f>IF(U164="snížená",P164,0)</f>
        <v>0</v>
      </c>
      <c r="BG164" s="110">
        <f>IF(U164="zákl. přenesená",P164,0)</f>
        <v>0</v>
      </c>
      <c r="BH164" s="110">
        <f>IF(U164="sníž. přenesená",P164,0)</f>
        <v>0</v>
      </c>
      <c r="BI164" s="110">
        <f>IF(U164="nulová",P164,0)</f>
        <v>0</v>
      </c>
      <c r="BJ164" s="17" t="s">
        <v>26</v>
      </c>
      <c r="BK164" s="110">
        <f>ROUND(V164*K164,2)</f>
        <v>0</v>
      </c>
      <c r="BL164" s="17" t="s">
        <v>349</v>
      </c>
      <c r="BM164" s="17" t="s">
        <v>627</v>
      </c>
    </row>
    <row r="165" spans="2:65" s="1" customFormat="1" ht="42" customHeight="1">
      <c r="B165" s="34"/>
      <c r="C165" s="35"/>
      <c r="D165" s="35"/>
      <c r="E165" s="35"/>
      <c r="F165" s="269" t="s">
        <v>368</v>
      </c>
      <c r="G165" s="270"/>
      <c r="H165" s="270"/>
      <c r="I165" s="270"/>
      <c r="J165" s="35"/>
      <c r="K165" s="35"/>
      <c r="L165" s="35"/>
      <c r="M165" s="35"/>
      <c r="N165" s="35"/>
      <c r="O165" s="35"/>
      <c r="P165" s="35"/>
      <c r="Q165" s="35"/>
      <c r="R165" s="36"/>
      <c r="T165" s="144"/>
      <c r="U165" s="35"/>
      <c r="V165" s="35"/>
      <c r="W165" s="35"/>
      <c r="X165" s="35"/>
      <c r="Y165" s="35"/>
      <c r="Z165" s="35"/>
      <c r="AA165" s="35"/>
      <c r="AB165" s="35"/>
      <c r="AC165" s="35"/>
      <c r="AD165" s="77"/>
      <c r="AT165" s="17" t="s">
        <v>189</v>
      </c>
      <c r="AU165" s="17" t="s">
        <v>125</v>
      </c>
    </row>
    <row r="166" spans="2:65" s="1" customFormat="1" ht="22.5" customHeight="1">
      <c r="B166" s="34"/>
      <c r="C166" s="179" t="s">
        <v>11</v>
      </c>
      <c r="D166" s="179" t="s">
        <v>183</v>
      </c>
      <c r="E166" s="180" t="s">
        <v>370</v>
      </c>
      <c r="F166" s="266" t="s">
        <v>371</v>
      </c>
      <c r="G166" s="266"/>
      <c r="H166" s="266"/>
      <c r="I166" s="266"/>
      <c r="J166" s="181" t="s">
        <v>230</v>
      </c>
      <c r="K166" s="182">
        <v>25</v>
      </c>
      <c r="L166" s="183">
        <v>0</v>
      </c>
      <c r="M166" s="267"/>
      <c r="N166" s="267"/>
      <c r="O166" s="268"/>
      <c r="P166" s="263">
        <f>ROUND(V166*K166,2)</f>
        <v>0</v>
      </c>
      <c r="Q166" s="263"/>
      <c r="R166" s="36"/>
      <c r="T166" s="176" t="s">
        <v>24</v>
      </c>
      <c r="U166" s="43" t="s">
        <v>52</v>
      </c>
      <c r="V166" s="123">
        <f>L166+M166</f>
        <v>0</v>
      </c>
      <c r="W166" s="123">
        <f>ROUND(L166*K166,2)</f>
        <v>0</v>
      </c>
      <c r="X166" s="123">
        <f>ROUND(M166*K166,2)</f>
        <v>0</v>
      </c>
      <c r="Y166" s="35"/>
      <c r="Z166" s="177">
        <f>Y166*K166</f>
        <v>0</v>
      </c>
      <c r="AA166" s="177">
        <v>3.0000000000000001E-5</v>
      </c>
      <c r="AB166" s="177">
        <f>AA166*K166</f>
        <v>7.5000000000000002E-4</v>
      </c>
      <c r="AC166" s="177">
        <v>0</v>
      </c>
      <c r="AD166" s="178">
        <f>AC166*K166</f>
        <v>0</v>
      </c>
      <c r="AR166" s="17" t="s">
        <v>349</v>
      </c>
      <c r="AT166" s="17" t="s">
        <v>183</v>
      </c>
      <c r="AU166" s="17" t="s">
        <v>125</v>
      </c>
      <c r="AY166" s="17" t="s">
        <v>176</v>
      </c>
      <c r="BE166" s="110">
        <f>IF(U166="základní",P166,0)</f>
        <v>0</v>
      </c>
      <c r="BF166" s="110">
        <f>IF(U166="snížená",P166,0)</f>
        <v>0</v>
      </c>
      <c r="BG166" s="110">
        <f>IF(U166="zákl. přenesená",P166,0)</f>
        <v>0</v>
      </c>
      <c r="BH166" s="110">
        <f>IF(U166="sníž. přenesená",P166,0)</f>
        <v>0</v>
      </c>
      <c r="BI166" s="110">
        <f>IF(U166="nulová",P166,0)</f>
        <v>0</v>
      </c>
      <c r="BJ166" s="17" t="s">
        <v>26</v>
      </c>
      <c r="BK166" s="110">
        <f>ROUND(V166*K166,2)</f>
        <v>0</v>
      </c>
      <c r="BL166" s="17" t="s">
        <v>349</v>
      </c>
      <c r="BM166" s="17" t="s">
        <v>628</v>
      </c>
    </row>
    <row r="167" spans="2:65" s="1" customFormat="1" ht="42" customHeight="1">
      <c r="B167" s="34"/>
      <c r="C167" s="35"/>
      <c r="D167" s="35"/>
      <c r="E167" s="35"/>
      <c r="F167" s="269" t="s">
        <v>373</v>
      </c>
      <c r="G167" s="270"/>
      <c r="H167" s="270"/>
      <c r="I167" s="270"/>
      <c r="J167" s="35"/>
      <c r="K167" s="35"/>
      <c r="L167" s="35"/>
      <c r="M167" s="35"/>
      <c r="N167" s="35"/>
      <c r="O167" s="35"/>
      <c r="P167" s="35"/>
      <c r="Q167" s="35"/>
      <c r="R167" s="36"/>
      <c r="T167" s="144"/>
      <c r="U167" s="35"/>
      <c r="V167" s="35"/>
      <c r="W167" s="35"/>
      <c r="X167" s="35"/>
      <c r="Y167" s="35"/>
      <c r="Z167" s="35"/>
      <c r="AA167" s="35"/>
      <c r="AB167" s="35"/>
      <c r="AC167" s="35"/>
      <c r="AD167" s="77"/>
      <c r="AT167" s="17" t="s">
        <v>189</v>
      </c>
      <c r="AU167" s="17" t="s">
        <v>125</v>
      </c>
    </row>
    <row r="168" spans="2:65" s="1" customFormat="1" ht="49.9" customHeight="1">
      <c r="B168" s="34"/>
      <c r="C168" s="35"/>
      <c r="D168" s="161" t="s">
        <v>374</v>
      </c>
      <c r="E168" s="35"/>
      <c r="F168" s="35"/>
      <c r="G168" s="35"/>
      <c r="H168" s="35"/>
      <c r="I168" s="35"/>
      <c r="J168" s="35"/>
      <c r="K168" s="35"/>
      <c r="L168" s="35"/>
      <c r="M168" s="282">
        <f>BK168</f>
        <v>0</v>
      </c>
      <c r="N168" s="283"/>
      <c r="O168" s="283"/>
      <c r="P168" s="283"/>
      <c r="Q168" s="283"/>
      <c r="R168" s="36"/>
      <c r="T168" s="144"/>
      <c r="U168" s="35"/>
      <c r="V168" s="35"/>
      <c r="W168" s="164">
        <f>SUM(W169:W173)</f>
        <v>0</v>
      </c>
      <c r="X168" s="164">
        <f>SUM(X169:X173)</f>
        <v>0</v>
      </c>
      <c r="Y168" s="35"/>
      <c r="Z168" s="35"/>
      <c r="AA168" s="35"/>
      <c r="AB168" s="35"/>
      <c r="AC168" s="35"/>
      <c r="AD168" s="77"/>
      <c r="AT168" s="17" t="s">
        <v>88</v>
      </c>
      <c r="AU168" s="17" t="s">
        <v>89</v>
      </c>
      <c r="AY168" s="17" t="s">
        <v>375</v>
      </c>
      <c r="BK168" s="110">
        <f>SUM(BK169:BK173)</f>
        <v>0</v>
      </c>
    </row>
    <row r="169" spans="2:65" s="1" customFormat="1" ht="22.35" customHeight="1">
      <c r="B169" s="34"/>
      <c r="C169" s="184" t="s">
        <v>24</v>
      </c>
      <c r="D169" s="184" t="s">
        <v>177</v>
      </c>
      <c r="E169" s="185" t="s">
        <v>24</v>
      </c>
      <c r="F169" s="271" t="s">
        <v>24</v>
      </c>
      <c r="G169" s="271"/>
      <c r="H169" s="271"/>
      <c r="I169" s="271"/>
      <c r="J169" s="186" t="s">
        <v>24</v>
      </c>
      <c r="K169" s="187"/>
      <c r="L169" s="187"/>
      <c r="M169" s="272"/>
      <c r="N169" s="273"/>
      <c r="O169" s="273"/>
      <c r="P169" s="263">
        <f>BK169</f>
        <v>0</v>
      </c>
      <c r="Q169" s="263"/>
      <c r="R169" s="36"/>
      <c r="T169" s="176" t="s">
        <v>24</v>
      </c>
      <c r="U169" s="188" t="s">
        <v>52</v>
      </c>
      <c r="V169" s="123">
        <f>L169+M169</f>
        <v>0</v>
      </c>
      <c r="W169" s="189">
        <f>L169*K169</f>
        <v>0</v>
      </c>
      <c r="X169" s="189">
        <f>M169*K169</f>
        <v>0</v>
      </c>
      <c r="Y169" s="35"/>
      <c r="Z169" s="35"/>
      <c r="AA169" s="35"/>
      <c r="AB169" s="35"/>
      <c r="AC169" s="35"/>
      <c r="AD169" s="77"/>
      <c r="AT169" s="17" t="s">
        <v>375</v>
      </c>
      <c r="AU169" s="17" t="s">
        <v>26</v>
      </c>
      <c r="AY169" s="17" t="s">
        <v>375</v>
      </c>
      <c r="BE169" s="110">
        <f>IF(U169="základní",P169,0)</f>
        <v>0</v>
      </c>
      <c r="BF169" s="110">
        <f>IF(U169="snížená",P169,0)</f>
        <v>0</v>
      </c>
      <c r="BG169" s="110">
        <f>IF(U169="zákl. přenesená",P169,0)</f>
        <v>0</v>
      </c>
      <c r="BH169" s="110">
        <f>IF(U169="sníž. přenesená",P169,0)</f>
        <v>0</v>
      </c>
      <c r="BI169" s="110">
        <f>IF(U169="nulová",P169,0)</f>
        <v>0</v>
      </c>
      <c r="BJ169" s="17" t="s">
        <v>26</v>
      </c>
      <c r="BK169" s="110">
        <f>V169*K169</f>
        <v>0</v>
      </c>
    </row>
    <row r="170" spans="2:65" s="1" customFormat="1" ht="22.35" customHeight="1">
      <c r="B170" s="34"/>
      <c r="C170" s="184" t="s">
        <v>24</v>
      </c>
      <c r="D170" s="184" t="s">
        <v>177</v>
      </c>
      <c r="E170" s="185" t="s">
        <v>24</v>
      </c>
      <c r="F170" s="271" t="s">
        <v>24</v>
      </c>
      <c r="G170" s="271"/>
      <c r="H170" s="271"/>
      <c r="I170" s="271"/>
      <c r="J170" s="186" t="s">
        <v>24</v>
      </c>
      <c r="K170" s="187"/>
      <c r="L170" s="187"/>
      <c r="M170" s="272"/>
      <c r="N170" s="273"/>
      <c r="O170" s="273"/>
      <c r="P170" s="263">
        <f>BK170</f>
        <v>0</v>
      </c>
      <c r="Q170" s="263"/>
      <c r="R170" s="36"/>
      <c r="T170" s="176" t="s">
        <v>24</v>
      </c>
      <c r="U170" s="188" t="s">
        <v>52</v>
      </c>
      <c r="V170" s="123">
        <f>L170+M170</f>
        <v>0</v>
      </c>
      <c r="W170" s="189">
        <f>L170*K170</f>
        <v>0</v>
      </c>
      <c r="X170" s="189">
        <f>M170*K170</f>
        <v>0</v>
      </c>
      <c r="Y170" s="35"/>
      <c r="Z170" s="35"/>
      <c r="AA170" s="35"/>
      <c r="AB170" s="35"/>
      <c r="AC170" s="35"/>
      <c r="AD170" s="77"/>
      <c r="AT170" s="17" t="s">
        <v>375</v>
      </c>
      <c r="AU170" s="17" t="s">
        <v>26</v>
      </c>
      <c r="AY170" s="17" t="s">
        <v>375</v>
      </c>
      <c r="BE170" s="110">
        <f>IF(U170="základní",P170,0)</f>
        <v>0</v>
      </c>
      <c r="BF170" s="110">
        <f>IF(U170="snížená",P170,0)</f>
        <v>0</v>
      </c>
      <c r="BG170" s="110">
        <f>IF(U170="zákl. přenesená",P170,0)</f>
        <v>0</v>
      </c>
      <c r="BH170" s="110">
        <f>IF(U170="sníž. přenesená",P170,0)</f>
        <v>0</v>
      </c>
      <c r="BI170" s="110">
        <f>IF(U170="nulová",P170,0)</f>
        <v>0</v>
      </c>
      <c r="BJ170" s="17" t="s">
        <v>26</v>
      </c>
      <c r="BK170" s="110">
        <f>V170*K170</f>
        <v>0</v>
      </c>
    </row>
    <row r="171" spans="2:65" s="1" customFormat="1" ht="22.35" customHeight="1">
      <c r="B171" s="34"/>
      <c r="C171" s="184" t="s">
        <v>24</v>
      </c>
      <c r="D171" s="184" t="s">
        <v>177</v>
      </c>
      <c r="E171" s="185" t="s">
        <v>24</v>
      </c>
      <c r="F171" s="271" t="s">
        <v>24</v>
      </c>
      <c r="G171" s="271"/>
      <c r="H171" s="271"/>
      <c r="I171" s="271"/>
      <c r="J171" s="186" t="s">
        <v>24</v>
      </c>
      <c r="K171" s="187"/>
      <c r="L171" s="187"/>
      <c r="M171" s="272"/>
      <c r="N171" s="273"/>
      <c r="O171" s="273"/>
      <c r="P171" s="263">
        <f>BK171</f>
        <v>0</v>
      </c>
      <c r="Q171" s="263"/>
      <c r="R171" s="36"/>
      <c r="T171" s="176" t="s">
        <v>24</v>
      </c>
      <c r="U171" s="188" t="s">
        <v>52</v>
      </c>
      <c r="V171" s="123">
        <f>L171+M171</f>
        <v>0</v>
      </c>
      <c r="W171" s="189">
        <f>L171*K171</f>
        <v>0</v>
      </c>
      <c r="X171" s="189">
        <f>M171*K171</f>
        <v>0</v>
      </c>
      <c r="Y171" s="35"/>
      <c r="Z171" s="35"/>
      <c r="AA171" s="35"/>
      <c r="AB171" s="35"/>
      <c r="AC171" s="35"/>
      <c r="AD171" s="77"/>
      <c r="AT171" s="17" t="s">
        <v>375</v>
      </c>
      <c r="AU171" s="17" t="s">
        <v>26</v>
      </c>
      <c r="AY171" s="17" t="s">
        <v>375</v>
      </c>
      <c r="BE171" s="110">
        <f>IF(U171="základní",P171,0)</f>
        <v>0</v>
      </c>
      <c r="BF171" s="110">
        <f>IF(U171="snížená",P171,0)</f>
        <v>0</v>
      </c>
      <c r="BG171" s="110">
        <f>IF(U171="zákl. přenesená",P171,0)</f>
        <v>0</v>
      </c>
      <c r="BH171" s="110">
        <f>IF(U171="sníž. přenesená",P171,0)</f>
        <v>0</v>
      </c>
      <c r="BI171" s="110">
        <f>IF(U171="nulová",P171,0)</f>
        <v>0</v>
      </c>
      <c r="BJ171" s="17" t="s">
        <v>26</v>
      </c>
      <c r="BK171" s="110">
        <f>V171*K171</f>
        <v>0</v>
      </c>
    </row>
    <row r="172" spans="2:65" s="1" customFormat="1" ht="22.35" customHeight="1">
      <c r="B172" s="34"/>
      <c r="C172" s="184" t="s">
        <v>24</v>
      </c>
      <c r="D172" s="184" t="s">
        <v>177</v>
      </c>
      <c r="E172" s="185" t="s">
        <v>24</v>
      </c>
      <c r="F172" s="271" t="s">
        <v>24</v>
      </c>
      <c r="G172" s="271"/>
      <c r="H172" s="271"/>
      <c r="I172" s="271"/>
      <c r="J172" s="186" t="s">
        <v>24</v>
      </c>
      <c r="K172" s="187"/>
      <c r="L172" s="187"/>
      <c r="M172" s="272"/>
      <c r="N172" s="273"/>
      <c r="O172" s="273"/>
      <c r="P172" s="263">
        <f>BK172</f>
        <v>0</v>
      </c>
      <c r="Q172" s="263"/>
      <c r="R172" s="36"/>
      <c r="T172" s="176" t="s">
        <v>24</v>
      </c>
      <c r="U172" s="188" t="s">
        <v>52</v>
      </c>
      <c r="V172" s="123">
        <f>L172+M172</f>
        <v>0</v>
      </c>
      <c r="W172" s="189">
        <f>L172*K172</f>
        <v>0</v>
      </c>
      <c r="X172" s="189">
        <f>M172*K172</f>
        <v>0</v>
      </c>
      <c r="Y172" s="35"/>
      <c r="Z172" s="35"/>
      <c r="AA172" s="35"/>
      <c r="AB172" s="35"/>
      <c r="AC172" s="35"/>
      <c r="AD172" s="77"/>
      <c r="AT172" s="17" t="s">
        <v>375</v>
      </c>
      <c r="AU172" s="17" t="s">
        <v>26</v>
      </c>
      <c r="AY172" s="17" t="s">
        <v>375</v>
      </c>
      <c r="BE172" s="110">
        <f>IF(U172="základní",P172,0)</f>
        <v>0</v>
      </c>
      <c r="BF172" s="110">
        <f>IF(U172="snížená",P172,0)</f>
        <v>0</v>
      </c>
      <c r="BG172" s="110">
        <f>IF(U172="zákl. přenesená",P172,0)</f>
        <v>0</v>
      </c>
      <c r="BH172" s="110">
        <f>IF(U172="sníž. přenesená",P172,0)</f>
        <v>0</v>
      </c>
      <c r="BI172" s="110">
        <f>IF(U172="nulová",P172,0)</f>
        <v>0</v>
      </c>
      <c r="BJ172" s="17" t="s">
        <v>26</v>
      </c>
      <c r="BK172" s="110">
        <f>V172*K172</f>
        <v>0</v>
      </c>
    </row>
    <row r="173" spans="2:65" s="1" customFormat="1" ht="22.35" customHeight="1">
      <c r="B173" s="34"/>
      <c r="C173" s="184" t="s">
        <v>24</v>
      </c>
      <c r="D173" s="184" t="s">
        <v>177</v>
      </c>
      <c r="E173" s="185" t="s">
        <v>24</v>
      </c>
      <c r="F173" s="271" t="s">
        <v>24</v>
      </c>
      <c r="G173" s="271"/>
      <c r="H173" s="271"/>
      <c r="I173" s="271"/>
      <c r="J173" s="186" t="s">
        <v>24</v>
      </c>
      <c r="K173" s="187"/>
      <c r="L173" s="187"/>
      <c r="M173" s="272"/>
      <c r="N173" s="273"/>
      <c r="O173" s="273"/>
      <c r="P173" s="263">
        <f>BK173</f>
        <v>0</v>
      </c>
      <c r="Q173" s="263"/>
      <c r="R173" s="36"/>
      <c r="T173" s="176" t="s">
        <v>24</v>
      </c>
      <c r="U173" s="188" t="s">
        <v>52</v>
      </c>
      <c r="V173" s="190">
        <f>L173+M173</f>
        <v>0</v>
      </c>
      <c r="W173" s="191">
        <f>L173*K173</f>
        <v>0</v>
      </c>
      <c r="X173" s="191">
        <f>M173*K173</f>
        <v>0</v>
      </c>
      <c r="Y173" s="55"/>
      <c r="Z173" s="55"/>
      <c r="AA173" s="55"/>
      <c r="AB173" s="55"/>
      <c r="AC173" s="55"/>
      <c r="AD173" s="57"/>
      <c r="AT173" s="17" t="s">
        <v>375</v>
      </c>
      <c r="AU173" s="17" t="s">
        <v>26</v>
      </c>
      <c r="AY173" s="17" t="s">
        <v>375</v>
      </c>
      <c r="BE173" s="110">
        <f>IF(U173="základní",P173,0)</f>
        <v>0</v>
      </c>
      <c r="BF173" s="110">
        <f>IF(U173="snížená",P173,0)</f>
        <v>0</v>
      </c>
      <c r="BG173" s="110">
        <f>IF(U173="zákl. přenesená",P173,0)</f>
        <v>0</v>
      </c>
      <c r="BH173" s="110">
        <f>IF(U173="sníž. přenesená",P173,0)</f>
        <v>0</v>
      </c>
      <c r="BI173" s="110">
        <f>IF(U173="nulová",P173,0)</f>
        <v>0</v>
      </c>
      <c r="BJ173" s="17" t="s">
        <v>26</v>
      </c>
      <c r="BK173" s="110">
        <f>V173*K173</f>
        <v>0</v>
      </c>
    </row>
    <row r="174" spans="2:65" s="1" customFormat="1" ht="6.95" customHeight="1">
      <c r="B174" s="58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60"/>
    </row>
  </sheetData>
  <sheetProtection algorithmName="SHA-512" hashValue="8aIp7chCSIRoJTDm1x3NE+KEtlw6EGXfjUXIFperbqEleaKWtf1bi7OHpOk/w4c0TYCjkPd4xKresIa06DHceA==" saltValue="I3NvMVdWZTUOvxaYTFldWQ==" spinCount="100000" sheet="1" objects="1" scenarios="1" formatCells="0" formatColumns="0" formatRows="0" sort="0" autoFilter="0"/>
  <mergeCells count="201">
    <mergeCell ref="H1:K1"/>
    <mergeCell ref="S2:AF2"/>
    <mergeCell ref="F172:I172"/>
    <mergeCell ref="P172:Q172"/>
    <mergeCell ref="M172:O172"/>
    <mergeCell ref="F173:I173"/>
    <mergeCell ref="P173:Q173"/>
    <mergeCell ref="M173:O173"/>
    <mergeCell ref="M126:Q126"/>
    <mergeCell ref="M127:Q127"/>
    <mergeCell ref="M128:Q128"/>
    <mergeCell ref="M137:Q137"/>
    <mergeCell ref="M142:Q142"/>
    <mergeCell ref="M149:Q149"/>
    <mergeCell ref="M150:Q150"/>
    <mergeCell ref="M156:Q156"/>
    <mergeCell ref="M157:Q157"/>
    <mergeCell ref="M159:Q159"/>
    <mergeCell ref="M163:Q163"/>
    <mergeCell ref="M168:Q168"/>
    <mergeCell ref="F167:I167"/>
    <mergeCell ref="F169:I169"/>
    <mergeCell ref="P169:Q169"/>
    <mergeCell ref="M169:O169"/>
    <mergeCell ref="F170:I170"/>
    <mergeCell ref="P170:Q170"/>
    <mergeCell ref="M170:O170"/>
    <mergeCell ref="F171:I171"/>
    <mergeCell ref="P171:Q171"/>
    <mergeCell ref="M171:O171"/>
    <mergeCell ref="F161:I161"/>
    <mergeCell ref="F162:I162"/>
    <mergeCell ref="P162:Q162"/>
    <mergeCell ref="M162:O162"/>
    <mergeCell ref="F164:I164"/>
    <mergeCell ref="P164:Q164"/>
    <mergeCell ref="M164:O164"/>
    <mergeCell ref="F165:I165"/>
    <mergeCell ref="F166:I166"/>
    <mergeCell ref="P166:Q166"/>
    <mergeCell ref="M166:O166"/>
    <mergeCell ref="F154:I154"/>
    <mergeCell ref="P154:Q154"/>
    <mergeCell ref="M154:O154"/>
    <mergeCell ref="F155:I155"/>
    <mergeCell ref="F158:I158"/>
    <mergeCell ref="P158:Q158"/>
    <mergeCell ref="M158:O158"/>
    <mergeCell ref="F160:I160"/>
    <mergeCell ref="P160:Q160"/>
    <mergeCell ref="M160:O160"/>
    <mergeCell ref="F151:I151"/>
    <mergeCell ref="P151:Q151"/>
    <mergeCell ref="M151:O151"/>
    <mergeCell ref="F152:I152"/>
    <mergeCell ref="P152:Q152"/>
    <mergeCell ref="M152:O152"/>
    <mergeCell ref="F153:I153"/>
    <mergeCell ref="P153:Q153"/>
    <mergeCell ref="M153:O153"/>
    <mergeCell ref="F144:I144"/>
    <mergeCell ref="F145:I145"/>
    <mergeCell ref="P145:Q145"/>
    <mergeCell ref="M145:O145"/>
    <mergeCell ref="F146:I146"/>
    <mergeCell ref="F147:I147"/>
    <mergeCell ref="P147:Q147"/>
    <mergeCell ref="M147:O147"/>
    <mergeCell ref="F148:I148"/>
    <mergeCell ref="F139:I139"/>
    <mergeCell ref="P139:Q139"/>
    <mergeCell ref="M139:O139"/>
    <mergeCell ref="F140:I140"/>
    <mergeCell ref="F141:I141"/>
    <mergeCell ref="P141:Q141"/>
    <mergeCell ref="M141:O141"/>
    <mergeCell ref="F143:I143"/>
    <mergeCell ref="P143:Q143"/>
    <mergeCell ref="M143:O143"/>
    <mergeCell ref="F134:I134"/>
    <mergeCell ref="P134:Q134"/>
    <mergeCell ref="M134:O134"/>
    <mergeCell ref="F135:I135"/>
    <mergeCell ref="P135:Q135"/>
    <mergeCell ref="M135:O135"/>
    <mergeCell ref="F136:I136"/>
    <mergeCell ref="F138:I138"/>
    <mergeCell ref="P138:Q138"/>
    <mergeCell ref="M138:O138"/>
    <mergeCell ref="F130:I130"/>
    <mergeCell ref="P130:Q130"/>
    <mergeCell ref="M130:O130"/>
    <mergeCell ref="F131:I131"/>
    <mergeCell ref="F132:I132"/>
    <mergeCell ref="P132:Q132"/>
    <mergeCell ref="M132:O132"/>
    <mergeCell ref="F133:I133"/>
    <mergeCell ref="P133:Q133"/>
    <mergeCell ref="M133:O133"/>
    <mergeCell ref="M120:P120"/>
    <mergeCell ref="M122:Q122"/>
    <mergeCell ref="M123:Q123"/>
    <mergeCell ref="F125:I125"/>
    <mergeCell ref="P125:Q125"/>
    <mergeCell ref="M125:O125"/>
    <mergeCell ref="F129:I129"/>
    <mergeCell ref="P129:Q129"/>
    <mergeCell ref="M129:O129"/>
    <mergeCell ref="D105:H105"/>
    <mergeCell ref="M105:Q105"/>
    <mergeCell ref="D106:H106"/>
    <mergeCell ref="M106:Q106"/>
    <mergeCell ref="M107:Q107"/>
    <mergeCell ref="L109:Q109"/>
    <mergeCell ref="C115:Q115"/>
    <mergeCell ref="F117:P117"/>
    <mergeCell ref="F118:P118"/>
    <mergeCell ref="H99:J99"/>
    <mergeCell ref="K99:L99"/>
    <mergeCell ref="M99:Q99"/>
    <mergeCell ref="M101:Q101"/>
    <mergeCell ref="D102:H102"/>
    <mergeCell ref="M102:Q102"/>
    <mergeCell ref="D103:H103"/>
    <mergeCell ref="M103:Q103"/>
    <mergeCell ref="D104:H104"/>
    <mergeCell ref="M104:Q104"/>
    <mergeCell ref="H96:J96"/>
    <mergeCell ref="K96:L96"/>
    <mergeCell ref="M96:Q96"/>
    <mergeCell ref="H97:J97"/>
    <mergeCell ref="K97:L97"/>
    <mergeCell ref="M97:Q97"/>
    <mergeCell ref="H98:J98"/>
    <mergeCell ref="K98:L98"/>
    <mergeCell ref="M98:Q98"/>
    <mergeCell ref="H93:J93"/>
    <mergeCell ref="K93:L93"/>
    <mergeCell ref="M93:Q93"/>
    <mergeCell ref="H94:J94"/>
    <mergeCell ref="K94:L94"/>
    <mergeCell ref="M94:Q94"/>
    <mergeCell ref="H95:J95"/>
    <mergeCell ref="K95:L95"/>
    <mergeCell ref="M95:Q95"/>
    <mergeCell ref="H90:J90"/>
    <mergeCell ref="K90:L90"/>
    <mergeCell ref="M90:Q90"/>
    <mergeCell ref="H91:J91"/>
    <mergeCell ref="K91:L91"/>
    <mergeCell ref="M91:Q91"/>
    <mergeCell ref="H92:J92"/>
    <mergeCell ref="K92:L92"/>
    <mergeCell ref="M92:Q92"/>
    <mergeCell ref="C86:G86"/>
    <mergeCell ref="H86:J86"/>
    <mergeCell ref="K86:L86"/>
    <mergeCell ref="M86:Q86"/>
    <mergeCell ref="H88:J88"/>
    <mergeCell ref="K88:L88"/>
    <mergeCell ref="M88:Q88"/>
    <mergeCell ref="H89:J89"/>
    <mergeCell ref="K89:L89"/>
    <mergeCell ref="M89:Q89"/>
    <mergeCell ref="H38:J38"/>
    <mergeCell ref="M38:P38"/>
    <mergeCell ref="L40:P40"/>
    <mergeCell ref="C76:Q76"/>
    <mergeCell ref="F78:P78"/>
    <mergeCell ref="F79:P79"/>
    <mergeCell ref="M81:P81"/>
    <mergeCell ref="M83:Q83"/>
    <mergeCell ref="M84:Q84"/>
    <mergeCell ref="M32:P32"/>
    <mergeCell ref="H34:J34"/>
    <mergeCell ref="M34:P34"/>
    <mergeCell ref="H35:J35"/>
    <mergeCell ref="M35:P35"/>
    <mergeCell ref="H36:J36"/>
    <mergeCell ref="M36:P36"/>
    <mergeCell ref="H37:J37"/>
    <mergeCell ref="M37:P37"/>
    <mergeCell ref="O17:P17"/>
    <mergeCell ref="O18:P18"/>
    <mergeCell ref="O20:P20"/>
    <mergeCell ref="O21:P21"/>
    <mergeCell ref="E24:L24"/>
    <mergeCell ref="M27:P27"/>
    <mergeCell ref="M28:P28"/>
    <mergeCell ref="M29:P29"/>
    <mergeCell ref="M30:P30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dataValidations count="2">
    <dataValidation type="list" allowBlank="1" showInputMessage="1" showErrorMessage="1" error="Povoleny jsou hodnoty K, M." sqref="D169:D174">
      <formula1>"K, M"</formula1>
    </dataValidation>
    <dataValidation type="list" allowBlank="1" showInputMessage="1" showErrorMessage="1" error="Povoleny jsou hodnoty základní, snížená, zákl. přenesená, sníž. přenesená, nulová." sqref="U169:U174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6" display="2) Rekapitulace rozpočtu"/>
    <hyperlink ref="L1" location="C125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71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4" width="20" hidden="1" customWidth="1"/>
    <col min="25" max="25" width="12.33203125" hidden="1" customWidth="1"/>
    <col min="26" max="26" width="16.33203125" hidden="1" customWidth="1"/>
    <col min="27" max="27" width="12.33203125" hidden="1" customWidth="1"/>
    <col min="28" max="28" width="15" hidden="1" customWidth="1"/>
    <col min="29" max="29" width="11" hidden="1" customWidth="1"/>
    <col min="30" max="30" width="15" hidden="1" customWidth="1"/>
    <col min="31" max="31" width="16.33203125" hidden="1" customWidth="1"/>
    <col min="44" max="65" width="9.33203125" hidden="1"/>
  </cols>
  <sheetData>
    <row r="1" spans="1:66" ht="21.75" customHeight="1">
      <c r="A1" s="119"/>
      <c r="B1" s="11"/>
      <c r="C1" s="11"/>
      <c r="D1" s="12" t="s">
        <v>1</v>
      </c>
      <c r="E1" s="11"/>
      <c r="F1" s="13" t="s">
        <v>120</v>
      </c>
      <c r="G1" s="13"/>
      <c r="H1" s="284" t="s">
        <v>121</v>
      </c>
      <c r="I1" s="284"/>
      <c r="J1" s="284"/>
      <c r="K1" s="284"/>
      <c r="L1" s="13" t="s">
        <v>122</v>
      </c>
      <c r="M1" s="11"/>
      <c r="N1" s="11"/>
      <c r="O1" s="12" t="s">
        <v>123</v>
      </c>
      <c r="P1" s="11"/>
      <c r="Q1" s="11"/>
      <c r="R1" s="11"/>
      <c r="S1" s="13" t="s">
        <v>124</v>
      </c>
      <c r="T1" s="13"/>
      <c r="U1" s="119"/>
      <c r="V1" s="119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92" t="s">
        <v>8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S2" s="238" t="s">
        <v>9</v>
      </c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T2" s="17" t="s">
        <v>108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125</v>
      </c>
    </row>
    <row r="4" spans="1:66" ht="36.950000000000003" customHeight="1">
      <c r="B4" s="21"/>
      <c r="C4" s="194" t="s">
        <v>126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22"/>
      <c r="T4" s="23" t="s">
        <v>14</v>
      </c>
      <c r="AT4" s="17" t="s">
        <v>6</v>
      </c>
    </row>
    <row r="5" spans="1:66" ht="6.95" customHeight="1">
      <c r="B5" s="21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2"/>
    </row>
    <row r="6" spans="1:66" ht="25.35" customHeight="1">
      <c r="B6" s="21"/>
      <c r="C6" s="25"/>
      <c r="D6" s="29" t="s">
        <v>20</v>
      </c>
      <c r="E6" s="25"/>
      <c r="F6" s="240" t="str">
        <f>'Rekapitulace stavby'!K6</f>
        <v>ZABEZPEČENÍ HLAVNÍHO VSTUPU Z ALŠOVA NÁBŘEŽÍ A VSTUPU KŘÍŽOVNICKÉ ULICE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5"/>
      <c r="R6" s="22"/>
    </row>
    <row r="7" spans="1:66" s="1" customFormat="1" ht="32.85" customHeight="1">
      <c r="B7" s="34"/>
      <c r="C7" s="35"/>
      <c r="D7" s="28" t="s">
        <v>127</v>
      </c>
      <c r="E7" s="35"/>
      <c r="F7" s="200" t="s">
        <v>629</v>
      </c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35"/>
      <c r="R7" s="36"/>
    </row>
    <row r="8" spans="1:66" s="1" customFormat="1" ht="14.45" customHeight="1">
      <c r="B8" s="34"/>
      <c r="C8" s="35"/>
      <c r="D8" s="29" t="s">
        <v>23</v>
      </c>
      <c r="E8" s="35"/>
      <c r="F8" s="27" t="s">
        <v>24</v>
      </c>
      <c r="G8" s="35"/>
      <c r="H8" s="35"/>
      <c r="I8" s="35"/>
      <c r="J8" s="35"/>
      <c r="K8" s="35"/>
      <c r="L8" s="35"/>
      <c r="M8" s="29" t="s">
        <v>25</v>
      </c>
      <c r="N8" s="35"/>
      <c r="O8" s="27" t="s">
        <v>24</v>
      </c>
      <c r="P8" s="35"/>
      <c r="Q8" s="35"/>
      <c r="R8" s="36"/>
    </row>
    <row r="9" spans="1:66" s="1" customFormat="1" ht="14.45" customHeight="1">
      <c r="B9" s="34"/>
      <c r="C9" s="35"/>
      <c r="D9" s="29" t="s">
        <v>27</v>
      </c>
      <c r="E9" s="35"/>
      <c r="F9" s="27" t="s">
        <v>28</v>
      </c>
      <c r="G9" s="35"/>
      <c r="H9" s="35"/>
      <c r="I9" s="35"/>
      <c r="J9" s="35"/>
      <c r="K9" s="35"/>
      <c r="L9" s="35"/>
      <c r="M9" s="29" t="s">
        <v>29</v>
      </c>
      <c r="N9" s="35"/>
      <c r="O9" s="243" t="str">
        <f>'Rekapitulace stavby'!AN8</f>
        <v>3.5.2017</v>
      </c>
      <c r="P9" s="244"/>
      <c r="Q9" s="35"/>
      <c r="R9" s="36"/>
    </row>
    <row r="10" spans="1:66" s="1" customFormat="1" ht="10.9" customHeight="1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5" customHeight="1">
      <c r="B11" s="34"/>
      <c r="C11" s="35"/>
      <c r="D11" s="29" t="s">
        <v>33</v>
      </c>
      <c r="E11" s="35"/>
      <c r="F11" s="35"/>
      <c r="G11" s="35"/>
      <c r="H11" s="35"/>
      <c r="I11" s="35"/>
      <c r="J11" s="35"/>
      <c r="K11" s="35"/>
      <c r="L11" s="35"/>
      <c r="M11" s="29" t="s">
        <v>34</v>
      </c>
      <c r="N11" s="35"/>
      <c r="O11" s="198" t="str">
        <f>IF('Rekapitulace stavby'!AN10="","",'Rekapitulace stavby'!AN10)</f>
        <v/>
      </c>
      <c r="P11" s="198"/>
      <c r="Q11" s="35"/>
      <c r="R11" s="36"/>
    </row>
    <row r="12" spans="1:66" s="1" customFormat="1" ht="18" customHeight="1">
      <c r="B12" s="34"/>
      <c r="C12" s="35"/>
      <c r="D12" s="35"/>
      <c r="E12" s="27" t="str">
        <f>IF('Rekapitulace stavby'!E11="","",'Rekapitulace stavby'!E11)</f>
        <v xml:space="preserve"> </v>
      </c>
      <c r="F12" s="35"/>
      <c r="G12" s="35"/>
      <c r="H12" s="35"/>
      <c r="I12" s="35"/>
      <c r="J12" s="35"/>
      <c r="K12" s="35"/>
      <c r="L12" s="35"/>
      <c r="M12" s="29" t="s">
        <v>36</v>
      </c>
      <c r="N12" s="35"/>
      <c r="O12" s="198" t="str">
        <f>IF('Rekapitulace stavby'!AN11="","",'Rekapitulace stavby'!AN11)</f>
        <v/>
      </c>
      <c r="P12" s="198"/>
      <c r="Q12" s="35"/>
      <c r="R12" s="36"/>
    </row>
    <row r="13" spans="1:66" s="1" customFormat="1" ht="6.95" customHeight="1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5" customHeight="1">
      <c r="B14" s="34"/>
      <c r="C14" s="35"/>
      <c r="D14" s="29" t="s">
        <v>37</v>
      </c>
      <c r="E14" s="35"/>
      <c r="F14" s="35"/>
      <c r="G14" s="35"/>
      <c r="H14" s="35"/>
      <c r="I14" s="35"/>
      <c r="J14" s="35"/>
      <c r="K14" s="35"/>
      <c r="L14" s="35"/>
      <c r="M14" s="29" t="s">
        <v>34</v>
      </c>
      <c r="N14" s="35"/>
      <c r="O14" s="245" t="str">
        <f>IF('Rekapitulace stavby'!AN13="","",'Rekapitulace stavby'!AN13)</f>
        <v>Vyplň údaj</v>
      </c>
      <c r="P14" s="198"/>
      <c r="Q14" s="35"/>
      <c r="R14" s="36"/>
    </row>
    <row r="15" spans="1:66" s="1" customFormat="1" ht="18" customHeight="1">
      <c r="B15" s="34"/>
      <c r="C15" s="35"/>
      <c r="D15" s="35"/>
      <c r="E15" s="245" t="str">
        <f>IF('Rekapitulace stavby'!E14="","",'Rekapitulace stavby'!E14)</f>
        <v>Vyplň údaj</v>
      </c>
      <c r="F15" s="246"/>
      <c r="G15" s="246"/>
      <c r="H15" s="246"/>
      <c r="I15" s="246"/>
      <c r="J15" s="246"/>
      <c r="K15" s="246"/>
      <c r="L15" s="246"/>
      <c r="M15" s="29" t="s">
        <v>36</v>
      </c>
      <c r="N15" s="35"/>
      <c r="O15" s="245" t="str">
        <f>IF('Rekapitulace stavby'!AN14="","",'Rekapitulace stavby'!AN14)</f>
        <v>Vyplň údaj</v>
      </c>
      <c r="P15" s="198"/>
      <c r="Q15" s="35"/>
      <c r="R15" s="36"/>
    </row>
    <row r="16" spans="1:66" s="1" customFormat="1" ht="6.95" customHeight="1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5" customHeight="1">
      <c r="B17" s="34"/>
      <c r="C17" s="35"/>
      <c r="D17" s="29" t="s">
        <v>39</v>
      </c>
      <c r="E17" s="35"/>
      <c r="F17" s="35"/>
      <c r="G17" s="35"/>
      <c r="H17" s="35"/>
      <c r="I17" s="35"/>
      <c r="J17" s="35"/>
      <c r="K17" s="35"/>
      <c r="L17" s="35"/>
      <c r="M17" s="29" t="s">
        <v>34</v>
      </c>
      <c r="N17" s="35"/>
      <c r="O17" s="198" t="str">
        <f>IF('Rekapitulace stavby'!AN16="","",'Rekapitulace stavby'!AN16)</f>
        <v/>
      </c>
      <c r="P17" s="198"/>
      <c r="Q17" s="35"/>
      <c r="R17" s="36"/>
    </row>
    <row r="18" spans="2:18" s="1" customFormat="1" ht="18" customHeight="1">
      <c r="B18" s="34"/>
      <c r="C18" s="35"/>
      <c r="D18" s="35"/>
      <c r="E18" s="27" t="str">
        <f>IF('Rekapitulace stavby'!E17="","",'Rekapitulace stavby'!E17)</f>
        <v xml:space="preserve"> </v>
      </c>
      <c r="F18" s="35"/>
      <c r="G18" s="35"/>
      <c r="H18" s="35"/>
      <c r="I18" s="35"/>
      <c r="J18" s="35"/>
      <c r="K18" s="35"/>
      <c r="L18" s="35"/>
      <c r="M18" s="29" t="s">
        <v>36</v>
      </c>
      <c r="N18" s="35"/>
      <c r="O18" s="198" t="str">
        <f>IF('Rekapitulace stavby'!AN17="","",'Rekapitulace stavby'!AN17)</f>
        <v/>
      </c>
      <c r="P18" s="198"/>
      <c r="Q18" s="35"/>
      <c r="R18" s="36"/>
    </row>
    <row r="19" spans="2:18" s="1" customFormat="1" ht="6.95" customHeight="1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5" customHeight="1">
      <c r="B20" s="34"/>
      <c r="C20" s="35"/>
      <c r="D20" s="29" t="s">
        <v>40</v>
      </c>
      <c r="E20" s="35"/>
      <c r="F20" s="35"/>
      <c r="G20" s="35"/>
      <c r="H20" s="35"/>
      <c r="I20" s="35"/>
      <c r="J20" s="35"/>
      <c r="K20" s="35"/>
      <c r="L20" s="35"/>
      <c r="M20" s="29" t="s">
        <v>34</v>
      </c>
      <c r="N20" s="35"/>
      <c r="O20" s="198" t="s">
        <v>41</v>
      </c>
      <c r="P20" s="198"/>
      <c r="Q20" s="35"/>
      <c r="R20" s="36"/>
    </row>
    <row r="21" spans="2:18" s="1" customFormat="1" ht="18" customHeight="1">
      <c r="B21" s="34"/>
      <c r="C21" s="35"/>
      <c r="D21" s="35"/>
      <c r="E21" s="27" t="s">
        <v>42</v>
      </c>
      <c r="F21" s="35"/>
      <c r="G21" s="35"/>
      <c r="H21" s="35"/>
      <c r="I21" s="35"/>
      <c r="J21" s="35"/>
      <c r="K21" s="35"/>
      <c r="L21" s="35"/>
      <c r="M21" s="29" t="s">
        <v>36</v>
      </c>
      <c r="N21" s="35"/>
      <c r="O21" s="198" t="s">
        <v>43</v>
      </c>
      <c r="P21" s="198"/>
      <c r="Q21" s="35"/>
      <c r="R21" s="36"/>
    </row>
    <row r="22" spans="2:18" s="1" customFormat="1" ht="6.95" customHeight="1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5" customHeight="1">
      <c r="B23" s="34"/>
      <c r="C23" s="35"/>
      <c r="D23" s="29" t="s">
        <v>44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91.5" customHeight="1">
      <c r="B24" s="34"/>
      <c r="C24" s="35"/>
      <c r="D24" s="35"/>
      <c r="E24" s="203" t="s">
        <v>129</v>
      </c>
      <c r="F24" s="203"/>
      <c r="G24" s="203"/>
      <c r="H24" s="203"/>
      <c r="I24" s="203"/>
      <c r="J24" s="203"/>
      <c r="K24" s="203"/>
      <c r="L24" s="203"/>
      <c r="M24" s="35"/>
      <c r="N24" s="35"/>
      <c r="O24" s="35"/>
      <c r="P24" s="35"/>
      <c r="Q24" s="35"/>
      <c r="R24" s="36"/>
    </row>
    <row r="25" spans="2:18" s="1" customFormat="1" ht="6.95" customHeight="1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5" customHeight="1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5" customHeight="1">
      <c r="B27" s="34"/>
      <c r="C27" s="35"/>
      <c r="D27" s="120" t="s">
        <v>130</v>
      </c>
      <c r="E27" s="35"/>
      <c r="F27" s="35"/>
      <c r="G27" s="35"/>
      <c r="H27" s="35"/>
      <c r="I27" s="35"/>
      <c r="J27" s="35"/>
      <c r="K27" s="35"/>
      <c r="L27" s="35"/>
      <c r="M27" s="204">
        <f>M88</f>
        <v>0</v>
      </c>
      <c r="N27" s="204"/>
      <c r="O27" s="204"/>
      <c r="P27" s="204"/>
      <c r="Q27" s="35"/>
      <c r="R27" s="36"/>
    </row>
    <row r="28" spans="2:18" s="1" customFormat="1">
      <c r="B28" s="34"/>
      <c r="C28" s="35"/>
      <c r="D28" s="35"/>
      <c r="E28" s="29" t="s">
        <v>47</v>
      </c>
      <c r="F28" s="35"/>
      <c r="G28" s="35"/>
      <c r="H28" s="35"/>
      <c r="I28" s="35"/>
      <c r="J28" s="35"/>
      <c r="K28" s="35"/>
      <c r="L28" s="35"/>
      <c r="M28" s="205">
        <f>H88</f>
        <v>0</v>
      </c>
      <c r="N28" s="205"/>
      <c r="O28" s="205"/>
      <c r="P28" s="205"/>
      <c r="Q28" s="35"/>
      <c r="R28" s="36"/>
    </row>
    <row r="29" spans="2:18" s="1" customFormat="1">
      <c r="B29" s="34"/>
      <c r="C29" s="35"/>
      <c r="D29" s="35"/>
      <c r="E29" s="29" t="s">
        <v>48</v>
      </c>
      <c r="F29" s="35"/>
      <c r="G29" s="35"/>
      <c r="H29" s="35"/>
      <c r="I29" s="35"/>
      <c r="J29" s="35"/>
      <c r="K29" s="35"/>
      <c r="L29" s="35"/>
      <c r="M29" s="205">
        <f>K88</f>
        <v>0</v>
      </c>
      <c r="N29" s="205"/>
      <c r="O29" s="205"/>
      <c r="P29" s="205"/>
      <c r="Q29" s="35"/>
      <c r="R29" s="36"/>
    </row>
    <row r="30" spans="2:18" s="1" customFormat="1" ht="14.45" customHeight="1">
      <c r="B30" s="34"/>
      <c r="C30" s="35"/>
      <c r="D30" s="33" t="s">
        <v>114</v>
      </c>
      <c r="E30" s="35"/>
      <c r="F30" s="35"/>
      <c r="G30" s="35"/>
      <c r="H30" s="35"/>
      <c r="I30" s="35"/>
      <c r="J30" s="35"/>
      <c r="K30" s="35"/>
      <c r="L30" s="35"/>
      <c r="M30" s="204">
        <f>M99</f>
        <v>0</v>
      </c>
      <c r="N30" s="204"/>
      <c r="O30" s="204"/>
      <c r="P30" s="204"/>
      <c r="Q30" s="35"/>
      <c r="R30" s="36"/>
    </row>
    <row r="31" spans="2:18" s="1" customFormat="1" ht="6.95" customHeight="1"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6"/>
    </row>
    <row r="32" spans="2:18" s="1" customFormat="1" ht="25.35" customHeight="1">
      <c r="B32" s="34"/>
      <c r="C32" s="35"/>
      <c r="D32" s="121" t="s">
        <v>50</v>
      </c>
      <c r="E32" s="35"/>
      <c r="F32" s="35"/>
      <c r="G32" s="35"/>
      <c r="H32" s="35"/>
      <c r="I32" s="35"/>
      <c r="J32" s="35"/>
      <c r="K32" s="35"/>
      <c r="L32" s="35"/>
      <c r="M32" s="247">
        <f>ROUND(M27+M30,2)</f>
        <v>0</v>
      </c>
      <c r="N32" s="242"/>
      <c r="O32" s="242"/>
      <c r="P32" s="242"/>
      <c r="Q32" s="35"/>
      <c r="R32" s="36"/>
    </row>
    <row r="33" spans="2:18" s="1" customFormat="1" ht="6.95" customHeight="1">
      <c r="B33" s="34"/>
      <c r="C33" s="35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35"/>
      <c r="R33" s="36"/>
    </row>
    <row r="34" spans="2:18" s="1" customFormat="1" ht="14.45" customHeight="1">
      <c r="B34" s="34"/>
      <c r="C34" s="35"/>
      <c r="D34" s="41" t="s">
        <v>51</v>
      </c>
      <c r="E34" s="41" t="s">
        <v>52</v>
      </c>
      <c r="F34" s="42">
        <v>0.21</v>
      </c>
      <c r="G34" s="122" t="s">
        <v>53</v>
      </c>
      <c r="H34" s="248">
        <f>ROUND((((SUM(BE99:BE106)+SUM(BE124:BE164))+SUM(BE166:BE170))),2)</f>
        <v>0</v>
      </c>
      <c r="I34" s="242"/>
      <c r="J34" s="242"/>
      <c r="K34" s="35"/>
      <c r="L34" s="35"/>
      <c r="M34" s="248">
        <f>ROUND(((ROUND((SUM(BE99:BE106)+SUM(BE124:BE164)), 2)*F34)+SUM(BE166:BE170)*F34),2)</f>
        <v>0</v>
      </c>
      <c r="N34" s="242"/>
      <c r="O34" s="242"/>
      <c r="P34" s="242"/>
      <c r="Q34" s="35"/>
      <c r="R34" s="36"/>
    </row>
    <row r="35" spans="2:18" s="1" customFormat="1" ht="14.45" customHeight="1">
      <c r="B35" s="34"/>
      <c r="C35" s="35"/>
      <c r="D35" s="35"/>
      <c r="E35" s="41" t="s">
        <v>54</v>
      </c>
      <c r="F35" s="42">
        <v>0.15</v>
      </c>
      <c r="G35" s="122" t="s">
        <v>53</v>
      </c>
      <c r="H35" s="248">
        <f>ROUND((((SUM(BF99:BF106)+SUM(BF124:BF164))+SUM(BF166:BF170))),2)</f>
        <v>0</v>
      </c>
      <c r="I35" s="242"/>
      <c r="J35" s="242"/>
      <c r="K35" s="35"/>
      <c r="L35" s="35"/>
      <c r="M35" s="248">
        <f>ROUND(((ROUND((SUM(BF99:BF106)+SUM(BF124:BF164)), 2)*F35)+SUM(BF166:BF170)*F35),2)</f>
        <v>0</v>
      </c>
      <c r="N35" s="242"/>
      <c r="O35" s="242"/>
      <c r="P35" s="242"/>
      <c r="Q35" s="35"/>
      <c r="R35" s="36"/>
    </row>
    <row r="36" spans="2:18" s="1" customFormat="1" ht="14.45" hidden="1" customHeight="1">
      <c r="B36" s="34"/>
      <c r="C36" s="35"/>
      <c r="D36" s="35"/>
      <c r="E36" s="41" t="s">
        <v>55</v>
      </c>
      <c r="F36" s="42">
        <v>0.21</v>
      </c>
      <c r="G36" s="122" t="s">
        <v>53</v>
      </c>
      <c r="H36" s="248">
        <f>ROUND((((SUM(BG99:BG106)+SUM(BG124:BG164))+SUM(BG166:BG170))),2)</f>
        <v>0</v>
      </c>
      <c r="I36" s="242"/>
      <c r="J36" s="242"/>
      <c r="K36" s="35"/>
      <c r="L36" s="35"/>
      <c r="M36" s="248">
        <v>0</v>
      </c>
      <c r="N36" s="242"/>
      <c r="O36" s="242"/>
      <c r="P36" s="242"/>
      <c r="Q36" s="35"/>
      <c r="R36" s="36"/>
    </row>
    <row r="37" spans="2:18" s="1" customFormat="1" ht="14.45" hidden="1" customHeight="1">
      <c r="B37" s="34"/>
      <c r="C37" s="35"/>
      <c r="D37" s="35"/>
      <c r="E37" s="41" t="s">
        <v>56</v>
      </c>
      <c r="F37" s="42">
        <v>0.15</v>
      </c>
      <c r="G37" s="122" t="s">
        <v>53</v>
      </c>
      <c r="H37" s="248">
        <f>ROUND((((SUM(BH99:BH106)+SUM(BH124:BH164))+SUM(BH166:BH170))),2)</f>
        <v>0</v>
      </c>
      <c r="I37" s="242"/>
      <c r="J37" s="242"/>
      <c r="K37" s="35"/>
      <c r="L37" s="35"/>
      <c r="M37" s="248">
        <v>0</v>
      </c>
      <c r="N37" s="242"/>
      <c r="O37" s="242"/>
      <c r="P37" s="242"/>
      <c r="Q37" s="35"/>
      <c r="R37" s="36"/>
    </row>
    <row r="38" spans="2:18" s="1" customFormat="1" ht="14.45" hidden="1" customHeight="1">
      <c r="B38" s="34"/>
      <c r="C38" s="35"/>
      <c r="D38" s="35"/>
      <c r="E38" s="41" t="s">
        <v>57</v>
      </c>
      <c r="F38" s="42">
        <v>0</v>
      </c>
      <c r="G38" s="122" t="s">
        <v>53</v>
      </c>
      <c r="H38" s="248">
        <f>ROUND((((SUM(BI99:BI106)+SUM(BI124:BI164))+SUM(BI166:BI170))),2)</f>
        <v>0</v>
      </c>
      <c r="I38" s="242"/>
      <c r="J38" s="242"/>
      <c r="K38" s="35"/>
      <c r="L38" s="35"/>
      <c r="M38" s="248">
        <v>0</v>
      </c>
      <c r="N38" s="242"/>
      <c r="O38" s="242"/>
      <c r="P38" s="242"/>
      <c r="Q38" s="35"/>
      <c r="R38" s="36"/>
    </row>
    <row r="39" spans="2:18" s="1" customFormat="1" ht="6.95" customHeight="1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25.35" customHeight="1">
      <c r="B40" s="34"/>
      <c r="C40" s="118"/>
      <c r="D40" s="124" t="s">
        <v>58</v>
      </c>
      <c r="E40" s="78"/>
      <c r="F40" s="78"/>
      <c r="G40" s="125" t="s">
        <v>59</v>
      </c>
      <c r="H40" s="126" t="s">
        <v>60</v>
      </c>
      <c r="I40" s="78"/>
      <c r="J40" s="78"/>
      <c r="K40" s="78"/>
      <c r="L40" s="249">
        <f>SUM(M32:M38)</f>
        <v>0</v>
      </c>
      <c r="M40" s="249"/>
      <c r="N40" s="249"/>
      <c r="O40" s="249"/>
      <c r="P40" s="250"/>
      <c r="Q40" s="118"/>
      <c r="R40" s="36"/>
    </row>
    <row r="41" spans="2:18" s="1" customFormat="1" ht="14.45" customHeight="1"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6"/>
    </row>
    <row r="42" spans="2:18" s="1" customFormat="1" ht="14.45" customHeight="1"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6"/>
    </row>
    <row r="43" spans="2:18" ht="13.5">
      <c r="B43" s="21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2:18" ht="13.5">
      <c r="B44" s="2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2:18" ht="13.5">
      <c r="B45" s="21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2"/>
    </row>
    <row r="46" spans="2:18" ht="13.5">
      <c r="B46" s="21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2"/>
    </row>
    <row r="47" spans="2:18" ht="13.5">
      <c r="B47" s="21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2"/>
    </row>
    <row r="48" spans="2:18" ht="13.5">
      <c r="B48" s="2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2"/>
    </row>
    <row r="49" spans="2:18" ht="13.5">
      <c r="B49" s="2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2"/>
    </row>
    <row r="50" spans="2:18" s="1" customFormat="1">
      <c r="B50" s="34"/>
      <c r="C50" s="35"/>
      <c r="D50" s="49" t="s">
        <v>61</v>
      </c>
      <c r="E50" s="50"/>
      <c r="F50" s="50"/>
      <c r="G50" s="50"/>
      <c r="H50" s="51"/>
      <c r="I50" s="35"/>
      <c r="J50" s="49" t="s">
        <v>62</v>
      </c>
      <c r="K50" s="50"/>
      <c r="L50" s="50"/>
      <c r="M50" s="50"/>
      <c r="N50" s="50"/>
      <c r="O50" s="50"/>
      <c r="P50" s="51"/>
      <c r="Q50" s="35"/>
      <c r="R50" s="36"/>
    </row>
    <row r="51" spans="2:18" ht="13.5">
      <c r="B51" s="21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2"/>
    </row>
    <row r="52" spans="2:18" ht="13.5">
      <c r="B52" s="21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2"/>
    </row>
    <row r="53" spans="2:18" ht="13.5">
      <c r="B53" s="21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2"/>
    </row>
    <row r="54" spans="2:18" ht="13.5">
      <c r="B54" s="21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2"/>
    </row>
    <row r="55" spans="2:18" ht="13.5">
      <c r="B55" s="21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2"/>
    </row>
    <row r="56" spans="2:18" ht="13.5">
      <c r="B56" s="21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2"/>
    </row>
    <row r="57" spans="2:18" ht="13.5">
      <c r="B57" s="21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2"/>
    </row>
    <row r="58" spans="2:18" ht="13.5">
      <c r="B58" s="21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2"/>
    </row>
    <row r="59" spans="2:18" s="1" customFormat="1">
      <c r="B59" s="34"/>
      <c r="C59" s="35"/>
      <c r="D59" s="54" t="s">
        <v>63</v>
      </c>
      <c r="E59" s="55"/>
      <c r="F59" s="55"/>
      <c r="G59" s="56" t="s">
        <v>64</v>
      </c>
      <c r="H59" s="57"/>
      <c r="I59" s="35"/>
      <c r="J59" s="54" t="s">
        <v>63</v>
      </c>
      <c r="K59" s="55"/>
      <c r="L59" s="55"/>
      <c r="M59" s="55"/>
      <c r="N59" s="56" t="s">
        <v>64</v>
      </c>
      <c r="O59" s="55"/>
      <c r="P59" s="57"/>
      <c r="Q59" s="35"/>
      <c r="R59" s="36"/>
    </row>
    <row r="60" spans="2:18" ht="13.5">
      <c r="B60" s="21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2"/>
    </row>
    <row r="61" spans="2:18" s="1" customFormat="1">
      <c r="B61" s="34"/>
      <c r="C61" s="35"/>
      <c r="D61" s="49" t="s">
        <v>65</v>
      </c>
      <c r="E61" s="50"/>
      <c r="F61" s="50"/>
      <c r="G61" s="50"/>
      <c r="H61" s="51"/>
      <c r="I61" s="35"/>
      <c r="J61" s="49" t="s">
        <v>66</v>
      </c>
      <c r="K61" s="50"/>
      <c r="L61" s="50"/>
      <c r="M61" s="50"/>
      <c r="N61" s="50"/>
      <c r="O61" s="50"/>
      <c r="P61" s="51"/>
      <c r="Q61" s="35"/>
      <c r="R61" s="36"/>
    </row>
    <row r="62" spans="2:18" ht="13.5">
      <c r="B62" s="21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2"/>
    </row>
    <row r="63" spans="2:18" ht="13.5">
      <c r="B63" s="21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2"/>
    </row>
    <row r="64" spans="2:18" ht="13.5">
      <c r="B64" s="21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2"/>
    </row>
    <row r="65" spans="2:21" ht="13.5">
      <c r="B65" s="21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2"/>
    </row>
    <row r="66" spans="2:21" ht="13.5">
      <c r="B66" s="21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2"/>
    </row>
    <row r="67" spans="2:21" ht="13.5">
      <c r="B67" s="21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2"/>
    </row>
    <row r="68" spans="2:21" ht="13.5">
      <c r="B68" s="21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2"/>
    </row>
    <row r="69" spans="2:21" ht="13.5">
      <c r="B69" s="21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2"/>
    </row>
    <row r="70" spans="2:21" s="1" customFormat="1">
      <c r="B70" s="34"/>
      <c r="C70" s="35"/>
      <c r="D70" s="54" t="s">
        <v>63</v>
      </c>
      <c r="E70" s="55"/>
      <c r="F70" s="55"/>
      <c r="G70" s="56" t="s">
        <v>64</v>
      </c>
      <c r="H70" s="57"/>
      <c r="I70" s="35"/>
      <c r="J70" s="54" t="s">
        <v>63</v>
      </c>
      <c r="K70" s="55"/>
      <c r="L70" s="55"/>
      <c r="M70" s="55"/>
      <c r="N70" s="56" t="s">
        <v>64</v>
      </c>
      <c r="O70" s="55"/>
      <c r="P70" s="57"/>
      <c r="Q70" s="35"/>
      <c r="R70" s="36"/>
    </row>
    <row r="71" spans="2:21" s="1" customFormat="1" ht="14.4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21" s="1" customFormat="1" ht="6.95" customHeight="1">
      <c r="B75" s="127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9"/>
    </row>
    <row r="76" spans="2:21" s="1" customFormat="1" ht="36.950000000000003" customHeight="1">
      <c r="B76" s="34"/>
      <c r="C76" s="194" t="s">
        <v>131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36"/>
      <c r="T76" s="130"/>
      <c r="U76" s="130"/>
    </row>
    <row r="77" spans="2:21" s="1" customFormat="1" ht="6.9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  <c r="T77" s="130"/>
      <c r="U77" s="130"/>
    </row>
    <row r="78" spans="2:21" s="1" customFormat="1" ht="30" customHeight="1">
      <c r="B78" s="34"/>
      <c r="C78" s="29" t="s">
        <v>20</v>
      </c>
      <c r="D78" s="35"/>
      <c r="E78" s="35"/>
      <c r="F78" s="240" t="str">
        <f>F6</f>
        <v>ZABEZPEČENÍ HLAVNÍHO VSTUPU Z ALŠOVA NÁBŘEŽÍ A VSTUPU KŘÍŽOVNICKÉ ULICE</v>
      </c>
      <c r="G78" s="241"/>
      <c r="H78" s="241"/>
      <c r="I78" s="241"/>
      <c r="J78" s="241"/>
      <c r="K78" s="241"/>
      <c r="L78" s="241"/>
      <c r="M78" s="241"/>
      <c r="N78" s="241"/>
      <c r="O78" s="241"/>
      <c r="P78" s="241"/>
      <c r="Q78" s="35"/>
      <c r="R78" s="36"/>
      <c r="T78" s="130"/>
      <c r="U78" s="130"/>
    </row>
    <row r="79" spans="2:21" s="1" customFormat="1" ht="36.950000000000003" customHeight="1">
      <c r="B79" s="34"/>
      <c r="C79" s="68" t="s">
        <v>127</v>
      </c>
      <c r="D79" s="35"/>
      <c r="E79" s="35"/>
      <c r="F79" s="215" t="str">
        <f>F7</f>
        <v>VOSZ-SZS_VSTUP_CCTVA - ZABEZPEČENÍ HLAVNÍHO VSTUPU Z ALŠOVA NÁBŘEŽÍ</v>
      </c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35"/>
      <c r="R79" s="36"/>
      <c r="T79" s="130"/>
      <c r="U79" s="130"/>
    </row>
    <row r="80" spans="2:21" s="1" customFormat="1" ht="6.95" customHeight="1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  <c r="T80" s="130"/>
      <c r="U80" s="130"/>
    </row>
    <row r="81" spans="2:47" s="1" customFormat="1" ht="18" customHeight="1">
      <c r="B81" s="34"/>
      <c r="C81" s="29" t="s">
        <v>27</v>
      </c>
      <c r="D81" s="35"/>
      <c r="E81" s="35"/>
      <c r="F81" s="27" t="str">
        <f>F9</f>
        <v>Alšovo nábřeží 6</v>
      </c>
      <c r="G81" s="35"/>
      <c r="H81" s="35"/>
      <c r="I81" s="35"/>
      <c r="J81" s="35"/>
      <c r="K81" s="29" t="s">
        <v>29</v>
      </c>
      <c r="L81" s="35"/>
      <c r="M81" s="244" t="str">
        <f>IF(O9="","",O9)</f>
        <v>3.5.2017</v>
      </c>
      <c r="N81" s="244"/>
      <c r="O81" s="244"/>
      <c r="P81" s="244"/>
      <c r="Q81" s="35"/>
      <c r="R81" s="36"/>
      <c r="T81" s="130"/>
      <c r="U81" s="130"/>
    </row>
    <row r="82" spans="2:47" s="1" customFormat="1" ht="6.95" customHeight="1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  <c r="T82" s="130"/>
      <c r="U82" s="130"/>
    </row>
    <row r="83" spans="2:47" s="1" customFormat="1">
      <c r="B83" s="34"/>
      <c r="C83" s="29" t="s">
        <v>33</v>
      </c>
      <c r="D83" s="35"/>
      <c r="E83" s="35"/>
      <c r="F83" s="27" t="str">
        <f>E12</f>
        <v xml:space="preserve"> </v>
      </c>
      <c r="G83" s="35"/>
      <c r="H83" s="35"/>
      <c r="I83" s="35"/>
      <c r="J83" s="35"/>
      <c r="K83" s="29" t="s">
        <v>39</v>
      </c>
      <c r="L83" s="35"/>
      <c r="M83" s="198" t="str">
        <f>E18</f>
        <v xml:space="preserve"> </v>
      </c>
      <c r="N83" s="198"/>
      <c r="O83" s="198"/>
      <c r="P83" s="198"/>
      <c r="Q83" s="198"/>
      <c r="R83" s="36"/>
      <c r="T83" s="130"/>
      <c r="U83" s="130"/>
    </row>
    <row r="84" spans="2:47" s="1" customFormat="1" ht="14.45" customHeight="1">
      <c r="B84" s="34"/>
      <c r="C84" s="29" t="s">
        <v>37</v>
      </c>
      <c r="D84" s="35"/>
      <c r="E84" s="35"/>
      <c r="F84" s="27" t="str">
        <f>IF(E15="","",E15)</f>
        <v>Vyplň údaj</v>
      </c>
      <c r="G84" s="35"/>
      <c r="H84" s="35"/>
      <c r="I84" s="35"/>
      <c r="J84" s="35"/>
      <c r="K84" s="29" t="s">
        <v>40</v>
      </c>
      <c r="L84" s="35"/>
      <c r="M84" s="198" t="str">
        <f>E21</f>
        <v>Martin Frühauf</v>
      </c>
      <c r="N84" s="198"/>
      <c r="O84" s="198"/>
      <c r="P84" s="198"/>
      <c r="Q84" s="198"/>
      <c r="R84" s="36"/>
      <c r="T84" s="130"/>
      <c r="U84" s="130"/>
    </row>
    <row r="85" spans="2:47" s="1" customFormat="1" ht="10.35" customHeight="1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  <c r="T85" s="130"/>
      <c r="U85" s="130"/>
    </row>
    <row r="86" spans="2:47" s="1" customFormat="1" ht="29.25" customHeight="1">
      <c r="B86" s="34"/>
      <c r="C86" s="251" t="s">
        <v>132</v>
      </c>
      <c r="D86" s="252"/>
      <c r="E86" s="252"/>
      <c r="F86" s="252"/>
      <c r="G86" s="252"/>
      <c r="H86" s="251" t="s">
        <v>133</v>
      </c>
      <c r="I86" s="253"/>
      <c r="J86" s="253"/>
      <c r="K86" s="251" t="s">
        <v>134</v>
      </c>
      <c r="L86" s="252"/>
      <c r="M86" s="251" t="s">
        <v>135</v>
      </c>
      <c r="N86" s="252"/>
      <c r="O86" s="252"/>
      <c r="P86" s="252"/>
      <c r="Q86" s="252"/>
      <c r="R86" s="36"/>
      <c r="T86" s="130"/>
      <c r="U86" s="130"/>
    </row>
    <row r="87" spans="2:47" s="1" customFormat="1" ht="10.35" customHeight="1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  <c r="T87" s="130"/>
      <c r="U87" s="130"/>
    </row>
    <row r="88" spans="2:47" s="1" customFormat="1" ht="29.25" customHeight="1">
      <c r="B88" s="34"/>
      <c r="C88" s="131" t="s">
        <v>136</v>
      </c>
      <c r="D88" s="35"/>
      <c r="E88" s="35"/>
      <c r="F88" s="35"/>
      <c r="G88" s="35"/>
      <c r="H88" s="236">
        <f>W124</f>
        <v>0</v>
      </c>
      <c r="I88" s="242"/>
      <c r="J88" s="242"/>
      <c r="K88" s="236">
        <f>X124</f>
        <v>0</v>
      </c>
      <c r="L88" s="242"/>
      <c r="M88" s="236">
        <f>M124</f>
        <v>0</v>
      </c>
      <c r="N88" s="254"/>
      <c r="O88" s="254"/>
      <c r="P88" s="254"/>
      <c r="Q88" s="254"/>
      <c r="R88" s="36"/>
      <c r="T88" s="130"/>
      <c r="U88" s="130"/>
      <c r="AU88" s="17" t="s">
        <v>137</v>
      </c>
    </row>
    <row r="89" spans="2:47" s="6" customFormat="1" ht="24.95" customHeight="1">
      <c r="B89" s="132"/>
      <c r="C89" s="133"/>
      <c r="D89" s="134" t="s">
        <v>138</v>
      </c>
      <c r="E89" s="133"/>
      <c r="F89" s="133"/>
      <c r="G89" s="133"/>
      <c r="H89" s="255">
        <f>W125</f>
        <v>0</v>
      </c>
      <c r="I89" s="256"/>
      <c r="J89" s="256"/>
      <c r="K89" s="255">
        <f>X125</f>
        <v>0</v>
      </c>
      <c r="L89" s="256"/>
      <c r="M89" s="255">
        <f>M125</f>
        <v>0</v>
      </c>
      <c r="N89" s="256"/>
      <c r="O89" s="256"/>
      <c r="P89" s="256"/>
      <c r="Q89" s="256"/>
      <c r="R89" s="135"/>
      <c r="T89" s="136"/>
      <c r="U89" s="136"/>
    </row>
    <row r="90" spans="2:47" s="7" customFormat="1" ht="19.899999999999999" customHeight="1">
      <c r="B90" s="137"/>
      <c r="C90" s="138"/>
      <c r="D90" s="106" t="s">
        <v>139</v>
      </c>
      <c r="E90" s="138"/>
      <c r="F90" s="138"/>
      <c r="G90" s="138"/>
      <c r="H90" s="232">
        <f>W126</f>
        <v>0</v>
      </c>
      <c r="I90" s="257"/>
      <c r="J90" s="257"/>
      <c r="K90" s="232">
        <f>X126</f>
        <v>0</v>
      </c>
      <c r="L90" s="257"/>
      <c r="M90" s="232">
        <f>M126</f>
        <v>0</v>
      </c>
      <c r="N90" s="257"/>
      <c r="O90" s="257"/>
      <c r="P90" s="257"/>
      <c r="Q90" s="257"/>
      <c r="R90" s="139"/>
      <c r="T90" s="140"/>
      <c r="U90" s="140"/>
    </row>
    <row r="91" spans="2:47" s="6" customFormat="1" ht="24.95" customHeight="1">
      <c r="B91" s="132"/>
      <c r="C91" s="133"/>
      <c r="D91" s="134" t="s">
        <v>142</v>
      </c>
      <c r="E91" s="133"/>
      <c r="F91" s="133"/>
      <c r="G91" s="133"/>
      <c r="H91" s="255">
        <f>W134</f>
        <v>0</v>
      </c>
      <c r="I91" s="256"/>
      <c r="J91" s="256"/>
      <c r="K91" s="255">
        <f>X134</f>
        <v>0</v>
      </c>
      <c r="L91" s="256"/>
      <c r="M91" s="255">
        <f>M134</f>
        <v>0</v>
      </c>
      <c r="N91" s="256"/>
      <c r="O91" s="256"/>
      <c r="P91" s="256"/>
      <c r="Q91" s="256"/>
      <c r="R91" s="135"/>
      <c r="T91" s="136"/>
      <c r="U91" s="136"/>
    </row>
    <row r="92" spans="2:47" s="7" customFormat="1" ht="19.899999999999999" customHeight="1">
      <c r="B92" s="137"/>
      <c r="C92" s="138"/>
      <c r="D92" s="106" t="s">
        <v>143</v>
      </c>
      <c r="E92" s="138"/>
      <c r="F92" s="138"/>
      <c r="G92" s="138"/>
      <c r="H92" s="232">
        <f>W135</f>
        <v>0</v>
      </c>
      <c r="I92" s="257"/>
      <c r="J92" s="257"/>
      <c r="K92" s="232">
        <f>X135</f>
        <v>0</v>
      </c>
      <c r="L92" s="257"/>
      <c r="M92" s="232">
        <f>M135</f>
        <v>0</v>
      </c>
      <c r="N92" s="257"/>
      <c r="O92" s="257"/>
      <c r="P92" s="257"/>
      <c r="Q92" s="257"/>
      <c r="R92" s="139"/>
      <c r="T92" s="140"/>
      <c r="U92" s="140"/>
    </row>
    <row r="93" spans="2:47" s="6" customFormat="1" ht="24.95" customHeight="1">
      <c r="B93" s="132"/>
      <c r="C93" s="133"/>
      <c r="D93" s="134" t="s">
        <v>144</v>
      </c>
      <c r="E93" s="133"/>
      <c r="F93" s="133"/>
      <c r="G93" s="133"/>
      <c r="H93" s="255">
        <f>W154</f>
        <v>0</v>
      </c>
      <c r="I93" s="256"/>
      <c r="J93" s="256"/>
      <c r="K93" s="255">
        <f>X154</f>
        <v>0</v>
      </c>
      <c r="L93" s="256"/>
      <c r="M93" s="255">
        <f>M154</f>
        <v>0</v>
      </c>
      <c r="N93" s="256"/>
      <c r="O93" s="256"/>
      <c r="P93" s="256"/>
      <c r="Q93" s="256"/>
      <c r="R93" s="135"/>
      <c r="T93" s="136"/>
      <c r="U93" s="136"/>
    </row>
    <row r="94" spans="2:47" s="7" customFormat="1" ht="19.899999999999999" customHeight="1">
      <c r="B94" s="137"/>
      <c r="C94" s="138"/>
      <c r="D94" s="106" t="s">
        <v>145</v>
      </c>
      <c r="E94" s="138"/>
      <c r="F94" s="138"/>
      <c r="G94" s="138"/>
      <c r="H94" s="232">
        <f>W155</f>
        <v>0</v>
      </c>
      <c r="I94" s="257"/>
      <c r="J94" s="257"/>
      <c r="K94" s="232">
        <f>X155</f>
        <v>0</v>
      </c>
      <c r="L94" s="257"/>
      <c r="M94" s="232">
        <f>M155</f>
        <v>0</v>
      </c>
      <c r="N94" s="257"/>
      <c r="O94" s="257"/>
      <c r="P94" s="257"/>
      <c r="Q94" s="257"/>
      <c r="R94" s="139"/>
      <c r="T94" s="140"/>
      <c r="U94" s="140"/>
    </row>
    <row r="95" spans="2:47" s="7" customFormat="1" ht="19.899999999999999" customHeight="1">
      <c r="B95" s="137"/>
      <c r="C95" s="138"/>
      <c r="D95" s="106" t="s">
        <v>146</v>
      </c>
      <c r="E95" s="138"/>
      <c r="F95" s="138"/>
      <c r="G95" s="138"/>
      <c r="H95" s="232">
        <f>W158</f>
        <v>0</v>
      </c>
      <c r="I95" s="257"/>
      <c r="J95" s="257"/>
      <c r="K95" s="232">
        <f>X158</f>
        <v>0</v>
      </c>
      <c r="L95" s="257"/>
      <c r="M95" s="232">
        <f>M158</f>
        <v>0</v>
      </c>
      <c r="N95" s="257"/>
      <c r="O95" s="257"/>
      <c r="P95" s="257"/>
      <c r="Q95" s="257"/>
      <c r="R95" s="139"/>
      <c r="T95" s="140"/>
      <c r="U95" s="140"/>
    </row>
    <row r="96" spans="2:47" s="7" customFormat="1" ht="19.899999999999999" customHeight="1">
      <c r="B96" s="137"/>
      <c r="C96" s="138"/>
      <c r="D96" s="106" t="s">
        <v>147</v>
      </c>
      <c r="E96" s="138"/>
      <c r="F96" s="138"/>
      <c r="G96" s="138"/>
      <c r="H96" s="232">
        <f>W160</f>
        <v>0</v>
      </c>
      <c r="I96" s="257"/>
      <c r="J96" s="257"/>
      <c r="K96" s="232">
        <f>X160</f>
        <v>0</v>
      </c>
      <c r="L96" s="257"/>
      <c r="M96" s="232">
        <f>M160</f>
        <v>0</v>
      </c>
      <c r="N96" s="257"/>
      <c r="O96" s="257"/>
      <c r="P96" s="257"/>
      <c r="Q96" s="257"/>
      <c r="R96" s="139"/>
      <c r="T96" s="140"/>
      <c r="U96" s="140"/>
    </row>
    <row r="97" spans="2:65" s="6" customFormat="1" ht="21.75" customHeight="1">
      <c r="B97" s="132"/>
      <c r="C97" s="133"/>
      <c r="D97" s="134" t="s">
        <v>148</v>
      </c>
      <c r="E97" s="133"/>
      <c r="F97" s="133"/>
      <c r="G97" s="133"/>
      <c r="H97" s="258">
        <f>W165</f>
        <v>0</v>
      </c>
      <c r="I97" s="256"/>
      <c r="J97" s="256"/>
      <c r="K97" s="258">
        <f>X165</f>
        <v>0</v>
      </c>
      <c r="L97" s="256"/>
      <c r="M97" s="258">
        <f>M165</f>
        <v>0</v>
      </c>
      <c r="N97" s="256"/>
      <c r="O97" s="256"/>
      <c r="P97" s="256"/>
      <c r="Q97" s="256"/>
      <c r="R97" s="135"/>
      <c r="T97" s="136"/>
      <c r="U97" s="136"/>
    </row>
    <row r="98" spans="2:65" s="1" customFormat="1" ht="21.75" customHeight="1"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6"/>
      <c r="T98" s="130"/>
      <c r="U98" s="130"/>
    </row>
    <row r="99" spans="2:65" s="1" customFormat="1" ht="29.25" customHeight="1">
      <c r="B99" s="34"/>
      <c r="C99" s="131" t="s">
        <v>149</v>
      </c>
      <c r="D99" s="35"/>
      <c r="E99" s="35"/>
      <c r="F99" s="35"/>
      <c r="G99" s="35"/>
      <c r="H99" s="35"/>
      <c r="I99" s="35"/>
      <c r="J99" s="35"/>
      <c r="K99" s="35"/>
      <c r="L99" s="35"/>
      <c r="M99" s="254">
        <f>ROUND(M100+M101+M102+M103+M104+M105,2)</f>
        <v>0</v>
      </c>
      <c r="N99" s="259"/>
      <c r="O99" s="259"/>
      <c r="P99" s="259"/>
      <c r="Q99" s="259"/>
      <c r="R99" s="36"/>
      <c r="T99" s="141"/>
      <c r="U99" s="142" t="s">
        <v>51</v>
      </c>
    </row>
    <row r="100" spans="2:65" s="1" customFormat="1" ht="18" customHeight="1">
      <c r="B100" s="34"/>
      <c r="C100" s="35"/>
      <c r="D100" s="233" t="s">
        <v>150</v>
      </c>
      <c r="E100" s="234"/>
      <c r="F100" s="234"/>
      <c r="G100" s="234"/>
      <c r="H100" s="234"/>
      <c r="I100" s="35"/>
      <c r="J100" s="35"/>
      <c r="K100" s="35"/>
      <c r="L100" s="35"/>
      <c r="M100" s="231">
        <f>ROUND(M88*T100,2)</f>
        <v>0</v>
      </c>
      <c r="N100" s="232"/>
      <c r="O100" s="232"/>
      <c r="P100" s="232"/>
      <c r="Q100" s="232"/>
      <c r="R100" s="36"/>
      <c r="S100" s="143"/>
      <c r="T100" s="144"/>
      <c r="U100" s="145" t="s">
        <v>52</v>
      </c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7" t="s">
        <v>151</v>
      </c>
      <c r="AZ100" s="146"/>
      <c r="BA100" s="146"/>
      <c r="BB100" s="146"/>
      <c r="BC100" s="146"/>
      <c r="BD100" s="146"/>
      <c r="BE100" s="148">
        <f t="shared" ref="BE100:BE105" si="0">IF(U100="základní",M100,0)</f>
        <v>0</v>
      </c>
      <c r="BF100" s="148">
        <f t="shared" ref="BF100:BF105" si="1">IF(U100="snížená",M100,0)</f>
        <v>0</v>
      </c>
      <c r="BG100" s="148">
        <f t="shared" ref="BG100:BG105" si="2">IF(U100="zákl. přenesená",M100,0)</f>
        <v>0</v>
      </c>
      <c r="BH100" s="148">
        <f t="shared" ref="BH100:BH105" si="3">IF(U100="sníž. přenesená",M100,0)</f>
        <v>0</v>
      </c>
      <c r="BI100" s="148">
        <f t="shared" ref="BI100:BI105" si="4">IF(U100="nulová",M100,0)</f>
        <v>0</v>
      </c>
      <c r="BJ100" s="147" t="s">
        <v>26</v>
      </c>
      <c r="BK100" s="146"/>
      <c r="BL100" s="146"/>
      <c r="BM100" s="146"/>
    </row>
    <row r="101" spans="2:65" s="1" customFormat="1" ht="18" customHeight="1">
      <c r="B101" s="34"/>
      <c r="C101" s="35"/>
      <c r="D101" s="233" t="s">
        <v>152</v>
      </c>
      <c r="E101" s="234"/>
      <c r="F101" s="234"/>
      <c r="G101" s="234"/>
      <c r="H101" s="234"/>
      <c r="I101" s="35"/>
      <c r="J101" s="35"/>
      <c r="K101" s="35"/>
      <c r="L101" s="35"/>
      <c r="M101" s="231">
        <f>ROUND(M88*T101,2)</f>
        <v>0</v>
      </c>
      <c r="N101" s="232"/>
      <c r="O101" s="232"/>
      <c r="P101" s="232"/>
      <c r="Q101" s="232"/>
      <c r="R101" s="36"/>
      <c r="S101" s="143"/>
      <c r="T101" s="144"/>
      <c r="U101" s="145" t="s">
        <v>52</v>
      </c>
      <c r="V101" s="146"/>
      <c r="W101" s="146"/>
      <c r="X101" s="146"/>
      <c r="Y101" s="146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46"/>
      <c r="AJ101" s="146"/>
      <c r="AK101" s="146"/>
      <c r="AL101" s="146"/>
      <c r="AM101" s="146"/>
      <c r="AN101" s="146"/>
      <c r="AO101" s="146"/>
      <c r="AP101" s="146"/>
      <c r="AQ101" s="146"/>
      <c r="AR101" s="146"/>
      <c r="AS101" s="146"/>
      <c r="AT101" s="146"/>
      <c r="AU101" s="146"/>
      <c r="AV101" s="146"/>
      <c r="AW101" s="146"/>
      <c r="AX101" s="146"/>
      <c r="AY101" s="147" t="s">
        <v>151</v>
      </c>
      <c r="AZ101" s="146"/>
      <c r="BA101" s="146"/>
      <c r="BB101" s="146"/>
      <c r="BC101" s="146"/>
      <c r="BD101" s="146"/>
      <c r="BE101" s="148">
        <f t="shared" si="0"/>
        <v>0</v>
      </c>
      <c r="BF101" s="148">
        <f t="shared" si="1"/>
        <v>0</v>
      </c>
      <c r="BG101" s="148">
        <f t="shared" si="2"/>
        <v>0</v>
      </c>
      <c r="BH101" s="148">
        <f t="shared" si="3"/>
        <v>0</v>
      </c>
      <c r="BI101" s="148">
        <f t="shared" si="4"/>
        <v>0</v>
      </c>
      <c r="BJ101" s="147" t="s">
        <v>26</v>
      </c>
      <c r="BK101" s="146"/>
      <c r="BL101" s="146"/>
      <c r="BM101" s="146"/>
    </row>
    <row r="102" spans="2:65" s="1" customFormat="1" ht="18" customHeight="1">
      <c r="B102" s="34"/>
      <c r="C102" s="35"/>
      <c r="D102" s="233" t="s">
        <v>153</v>
      </c>
      <c r="E102" s="234"/>
      <c r="F102" s="234"/>
      <c r="G102" s="234"/>
      <c r="H102" s="234"/>
      <c r="I102" s="35"/>
      <c r="J102" s="35"/>
      <c r="K102" s="35"/>
      <c r="L102" s="35"/>
      <c r="M102" s="231">
        <f>ROUND(M88*T102,2)</f>
        <v>0</v>
      </c>
      <c r="N102" s="232"/>
      <c r="O102" s="232"/>
      <c r="P102" s="232"/>
      <c r="Q102" s="232"/>
      <c r="R102" s="36"/>
      <c r="S102" s="143"/>
      <c r="T102" s="144"/>
      <c r="U102" s="145" t="s">
        <v>52</v>
      </c>
      <c r="V102" s="146"/>
      <c r="W102" s="146"/>
      <c r="X102" s="146"/>
      <c r="Y102" s="146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46"/>
      <c r="AK102" s="146"/>
      <c r="AL102" s="146"/>
      <c r="AM102" s="146"/>
      <c r="AN102" s="146"/>
      <c r="AO102" s="146"/>
      <c r="AP102" s="146"/>
      <c r="AQ102" s="146"/>
      <c r="AR102" s="146"/>
      <c r="AS102" s="146"/>
      <c r="AT102" s="146"/>
      <c r="AU102" s="146"/>
      <c r="AV102" s="146"/>
      <c r="AW102" s="146"/>
      <c r="AX102" s="146"/>
      <c r="AY102" s="147" t="s">
        <v>151</v>
      </c>
      <c r="AZ102" s="146"/>
      <c r="BA102" s="146"/>
      <c r="BB102" s="146"/>
      <c r="BC102" s="146"/>
      <c r="BD102" s="146"/>
      <c r="BE102" s="148">
        <f t="shared" si="0"/>
        <v>0</v>
      </c>
      <c r="BF102" s="148">
        <f t="shared" si="1"/>
        <v>0</v>
      </c>
      <c r="BG102" s="148">
        <f t="shared" si="2"/>
        <v>0</v>
      </c>
      <c r="BH102" s="148">
        <f t="shared" si="3"/>
        <v>0</v>
      </c>
      <c r="BI102" s="148">
        <f t="shared" si="4"/>
        <v>0</v>
      </c>
      <c r="BJ102" s="147" t="s">
        <v>26</v>
      </c>
      <c r="BK102" s="146"/>
      <c r="BL102" s="146"/>
      <c r="BM102" s="146"/>
    </row>
    <row r="103" spans="2:65" s="1" customFormat="1" ht="18" customHeight="1">
      <c r="B103" s="34"/>
      <c r="C103" s="35"/>
      <c r="D103" s="233" t="s">
        <v>154</v>
      </c>
      <c r="E103" s="234"/>
      <c r="F103" s="234"/>
      <c r="G103" s="234"/>
      <c r="H103" s="234"/>
      <c r="I103" s="35"/>
      <c r="J103" s="35"/>
      <c r="K103" s="35"/>
      <c r="L103" s="35"/>
      <c r="M103" s="231">
        <f>ROUND(M88*T103,2)</f>
        <v>0</v>
      </c>
      <c r="N103" s="232"/>
      <c r="O103" s="232"/>
      <c r="P103" s="232"/>
      <c r="Q103" s="232"/>
      <c r="R103" s="36"/>
      <c r="S103" s="143"/>
      <c r="T103" s="144"/>
      <c r="U103" s="145" t="s">
        <v>52</v>
      </c>
      <c r="V103" s="146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46"/>
      <c r="AK103" s="146"/>
      <c r="AL103" s="146"/>
      <c r="AM103" s="146"/>
      <c r="AN103" s="146"/>
      <c r="AO103" s="146"/>
      <c r="AP103" s="146"/>
      <c r="AQ103" s="146"/>
      <c r="AR103" s="146"/>
      <c r="AS103" s="146"/>
      <c r="AT103" s="146"/>
      <c r="AU103" s="146"/>
      <c r="AV103" s="146"/>
      <c r="AW103" s="146"/>
      <c r="AX103" s="146"/>
      <c r="AY103" s="147" t="s">
        <v>151</v>
      </c>
      <c r="AZ103" s="146"/>
      <c r="BA103" s="146"/>
      <c r="BB103" s="146"/>
      <c r="BC103" s="146"/>
      <c r="BD103" s="146"/>
      <c r="BE103" s="148">
        <f t="shared" si="0"/>
        <v>0</v>
      </c>
      <c r="BF103" s="148">
        <f t="shared" si="1"/>
        <v>0</v>
      </c>
      <c r="BG103" s="148">
        <f t="shared" si="2"/>
        <v>0</v>
      </c>
      <c r="BH103" s="148">
        <f t="shared" si="3"/>
        <v>0</v>
      </c>
      <c r="BI103" s="148">
        <f t="shared" si="4"/>
        <v>0</v>
      </c>
      <c r="BJ103" s="147" t="s">
        <v>26</v>
      </c>
      <c r="BK103" s="146"/>
      <c r="BL103" s="146"/>
      <c r="BM103" s="146"/>
    </row>
    <row r="104" spans="2:65" s="1" customFormat="1" ht="18" customHeight="1">
      <c r="B104" s="34"/>
      <c r="C104" s="35"/>
      <c r="D104" s="233" t="s">
        <v>155</v>
      </c>
      <c r="E104" s="234"/>
      <c r="F104" s="234"/>
      <c r="G104" s="234"/>
      <c r="H104" s="234"/>
      <c r="I104" s="35"/>
      <c r="J104" s="35"/>
      <c r="K104" s="35"/>
      <c r="L104" s="35"/>
      <c r="M104" s="231">
        <f>ROUND(M88*T104,2)</f>
        <v>0</v>
      </c>
      <c r="N104" s="232"/>
      <c r="O104" s="232"/>
      <c r="P104" s="232"/>
      <c r="Q104" s="232"/>
      <c r="R104" s="36"/>
      <c r="S104" s="143"/>
      <c r="T104" s="144"/>
      <c r="U104" s="145" t="s">
        <v>52</v>
      </c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46"/>
      <c r="AX104" s="146"/>
      <c r="AY104" s="147" t="s">
        <v>151</v>
      </c>
      <c r="AZ104" s="146"/>
      <c r="BA104" s="146"/>
      <c r="BB104" s="146"/>
      <c r="BC104" s="146"/>
      <c r="BD104" s="146"/>
      <c r="BE104" s="148">
        <f t="shared" si="0"/>
        <v>0</v>
      </c>
      <c r="BF104" s="148">
        <f t="shared" si="1"/>
        <v>0</v>
      </c>
      <c r="BG104" s="148">
        <f t="shared" si="2"/>
        <v>0</v>
      </c>
      <c r="BH104" s="148">
        <f t="shared" si="3"/>
        <v>0</v>
      </c>
      <c r="BI104" s="148">
        <f t="shared" si="4"/>
        <v>0</v>
      </c>
      <c r="BJ104" s="147" t="s">
        <v>26</v>
      </c>
      <c r="BK104" s="146"/>
      <c r="BL104" s="146"/>
      <c r="BM104" s="146"/>
    </row>
    <row r="105" spans="2:65" s="1" customFormat="1" ht="18" customHeight="1">
      <c r="B105" s="34"/>
      <c r="C105" s="35"/>
      <c r="D105" s="106" t="s">
        <v>156</v>
      </c>
      <c r="E105" s="35"/>
      <c r="F105" s="35"/>
      <c r="G105" s="35"/>
      <c r="H105" s="35"/>
      <c r="I105" s="35"/>
      <c r="J105" s="35"/>
      <c r="K105" s="35"/>
      <c r="L105" s="35"/>
      <c r="M105" s="231">
        <f>ROUND(M88*T105,2)</f>
        <v>0</v>
      </c>
      <c r="N105" s="232"/>
      <c r="O105" s="232"/>
      <c r="P105" s="232"/>
      <c r="Q105" s="232"/>
      <c r="R105" s="36"/>
      <c r="S105" s="143"/>
      <c r="T105" s="149"/>
      <c r="U105" s="150" t="s">
        <v>52</v>
      </c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6"/>
      <c r="AL105" s="146"/>
      <c r="AM105" s="146"/>
      <c r="AN105" s="146"/>
      <c r="AO105" s="146"/>
      <c r="AP105" s="146"/>
      <c r="AQ105" s="146"/>
      <c r="AR105" s="146"/>
      <c r="AS105" s="146"/>
      <c r="AT105" s="146"/>
      <c r="AU105" s="146"/>
      <c r="AV105" s="146"/>
      <c r="AW105" s="146"/>
      <c r="AX105" s="146"/>
      <c r="AY105" s="147" t="s">
        <v>157</v>
      </c>
      <c r="AZ105" s="146"/>
      <c r="BA105" s="146"/>
      <c r="BB105" s="146"/>
      <c r="BC105" s="146"/>
      <c r="BD105" s="146"/>
      <c r="BE105" s="148">
        <f t="shared" si="0"/>
        <v>0</v>
      </c>
      <c r="BF105" s="148">
        <f t="shared" si="1"/>
        <v>0</v>
      </c>
      <c r="BG105" s="148">
        <f t="shared" si="2"/>
        <v>0</v>
      </c>
      <c r="BH105" s="148">
        <f t="shared" si="3"/>
        <v>0</v>
      </c>
      <c r="BI105" s="148">
        <f t="shared" si="4"/>
        <v>0</v>
      </c>
      <c r="BJ105" s="147" t="s">
        <v>26</v>
      </c>
      <c r="BK105" s="146"/>
      <c r="BL105" s="146"/>
      <c r="BM105" s="146"/>
    </row>
    <row r="106" spans="2:65" s="1" customFormat="1" ht="13.5">
      <c r="B106" s="34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6"/>
      <c r="T106" s="130"/>
      <c r="U106" s="130"/>
    </row>
    <row r="107" spans="2:65" s="1" customFormat="1" ht="29.25" customHeight="1">
      <c r="B107" s="34"/>
      <c r="C107" s="117" t="s">
        <v>119</v>
      </c>
      <c r="D107" s="118"/>
      <c r="E107" s="118"/>
      <c r="F107" s="118"/>
      <c r="G107" s="118"/>
      <c r="H107" s="118"/>
      <c r="I107" s="118"/>
      <c r="J107" s="118"/>
      <c r="K107" s="118"/>
      <c r="L107" s="237">
        <f>ROUND(SUM(M88+M99),2)</f>
        <v>0</v>
      </c>
      <c r="M107" s="237"/>
      <c r="N107" s="237"/>
      <c r="O107" s="237"/>
      <c r="P107" s="237"/>
      <c r="Q107" s="237"/>
      <c r="R107" s="36"/>
      <c r="T107" s="130"/>
      <c r="U107" s="130"/>
    </row>
    <row r="108" spans="2:65" s="1" customFormat="1" ht="6.95" customHeight="1">
      <c r="B108" s="58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60"/>
      <c r="T108" s="130"/>
      <c r="U108" s="130"/>
    </row>
    <row r="112" spans="2:65" s="1" customFormat="1" ht="6.95" customHeight="1">
      <c r="B112" s="61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3"/>
    </row>
    <row r="113" spans="2:65" s="1" customFormat="1" ht="36.950000000000003" customHeight="1">
      <c r="B113" s="34"/>
      <c r="C113" s="194" t="s">
        <v>158</v>
      </c>
      <c r="D113" s="242"/>
      <c r="E113" s="242"/>
      <c r="F113" s="242"/>
      <c r="G113" s="242"/>
      <c r="H113" s="242"/>
      <c r="I113" s="242"/>
      <c r="J113" s="242"/>
      <c r="K113" s="242"/>
      <c r="L113" s="242"/>
      <c r="M113" s="242"/>
      <c r="N113" s="242"/>
      <c r="O113" s="242"/>
      <c r="P113" s="242"/>
      <c r="Q113" s="242"/>
      <c r="R113" s="36"/>
    </row>
    <row r="114" spans="2:65" s="1" customFormat="1" ht="6.95" customHeight="1">
      <c r="B114" s="34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6"/>
    </row>
    <row r="115" spans="2:65" s="1" customFormat="1" ht="30" customHeight="1">
      <c r="B115" s="34"/>
      <c r="C115" s="29" t="s">
        <v>20</v>
      </c>
      <c r="D115" s="35"/>
      <c r="E115" s="35"/>
      <c r="F115" s="240" t="str">
        <f>F6</f>
        <v>ZABEZPEČENÍ HLAVNÍHO VSTUPU Z ALŠOVA NÁBŘEŽÍ A VSTUPU KŘÍŽOVNICKÉ ULICE</v>
      </c>
      <c r="G115" s="241"/>
      <c r="H115" s="241"/>
      <c r="I115" s="241"/>
      <c r="J115" s="241"/>
      <c r="K115" s="241"/>
      <c r="L115" s="241"/>
      <c r="M115" s="241"/>
      <c r="N115" s="241"/>
      <c r="O115" s="241"/>
      <c r="P115" s="241"/>
      <c r="Q115" s="35"/>
      <c r="R115" s="36"/>
    </row>
    <row r="116" spans="2:65" s="1" customFormat="1" ht="36.950000000000003" customHeight="1">
      <c r="B116" s="34"/>
      <c r="C116" s="68" t="s">
        <v>127</v>
      </c>
      <c r="D116" s="35"/>
      <c r="E116" s="35"/>
      <c r="F116" s="215" t="str">
        <f>F7</f>
        <v>VOSZ-SZS_VSTUP_CCTVA - ZABEZPEČENÍ HLAVNÍHO VSTUPU Z ALŠOVA NÁBŘEŽÍ</v>
      </c>
      <c r="G116" s="242"/>
      <c r="H116" s="242"/>
      <c r="I116" s="242"/>
      <c r="J116" s="242"/>
      <c r="K116" s="242"/>
      <c r="L116" s="242"/>
      <c r="M116" s="242"/>
      <c r="N116" s="242"/>
      <c r="O116" s="242"/>
      <c r="P116" s="242"/>
      <c r="Q116" s="35"/>
      <c r="R116" s="36"/>
    </row>
    <row r="117" spans="2:65" s="1" customFormat="1" ht="6.95" customHeight="1"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6"/>
    </row>
    <row r="118" spans="2:65" s="1" customFormat="1" ht="18" customHeight="1">
      <c r="B118" s="34"/>
      <c r="C118" s="29" t="s">
        <v>27</v>
      </c>
      <c r="D118" s="35"/>
      <c r="E118" s="35"/>
      <c r="F118" s="27" t="str">
        <f>F9</f>
        <v>Alšovo nábřeží 6</v>
      </c>
      <c r="G118" s="35"/>
      <c r="H118" s="35"/>
      <c r="I118" s="35"/>
      <c r="J118" s="35"/>
      <c r="K118" s="29" t="s">
        <v>29</v>
      </c>
      <c r="L118" s="35"/>
      <c r="M118" s="244" t="str">
        <f>IF(O9="","",O9)</f>
        <v>3.5.2017</v>
      </c>
      <c r="N118" s="244"/>
      <c r="O118" s="244"/>
      <c r="P118" s="244"/>
      <c r="Q118" s="35"/>
      <c r="R118" s="36"/>
    </row>
    <row r="119" spans="2:65" s="1" customFormat="1" ht="6.95" customHeight="1">
      <c r="B119" s="34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6"/>
    </row>
    <row r="120" spans="2:65" s="1" customFormat="1">
      <c r="B120" s="34"/>
      <c r="C120" s="29" t="s">
        <v>33</v>
      </c>
      <c r="D120" s="35"/>
      <c r="E120" s="35"/>
      <c r="F120" s="27" t="str">
        <f>E12</f>
        <v xml:space="preserve"> </v>
      </c>
      <c r="G120" s="35"/>
      <c r="H120" s="35"/>
      <c r="I120" s="35"/>
      <c r="J120" s="35"/>
      <c r="K120" s="29" t="s">
        <v>39</v>
      </c>
      <c r="L120" s="35"/>
      <c r="M120" s="198" t="str">
        <f>E18</f>
        <v xml:space="preserve"> </v>
      </c>
      <c r="N120" s="198"/>
      <c r="O120" s="198"/>
      <c r="P120" s="198"/>
      <c r="Q120" s="198"/>
      <c r="R120" s="36"/>
    </row>
    <row r="121" spans="2:65" s="1" customFormat="1" ht="14.45" customHeight="1">
      <c r="B121" s="34"/>
      <c r="C121" s="29" t="s">
        <v>37</v>
      </c>
      <c r="D121" s="35"/>
      <c r="E121" s="35"/>
      <c r="F121" s="27" t="str">
        <f>IF(E15="","",E15)</f>
        <v>Vyplň údaj</v>
      </c>
      <c r="G121" s="35"/>
      <c r="H121" s="35"/>
      <c r="I121" s="35"/>
      <c r="J121" s="35"/>
      <c r="K121" s="29" t="s">
        <v>40</v>
      </c>
      <c r="L121" s="35"/>
      <c r="M121" s="198" t="str">
        <f>E21</f>
        <v>Martin Frühauf</v>
      </c>
      <c r="N121" s="198"/>
      <c r="O121" s="198"/>
      <c r="P121" s="198"/>
      <c r="Q121" s="198"/>
      <c r="R121" s="36"/>
    </row>
    <row r="122" spans="2:65" s="1" customFormat="1" ht="10.35" customHeight="1">
      <c r="B122" s="34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6"/>
    </row>
    <row r="123" spans="2:65" s="8" customFormat="1" ht="29.25" customHeight="1">
      <c r="B123" s="151"/>
      <c r="C123" s="152" t="s">
        <v>159</v>
      </c>
      <c r="D123" s="153" t="s">
        <v>160</v>
      </c>
      <c r="E123" s="153" t="s">
        <v>69</v>
      </c>
      <c r="F123" s="260" t="s">
        <v>161</v>
      </c>
      <c r="G123" s="260"/>
      <c r="H123" s="260"/>
      <c r="I123" s="260"/>
      <c r="J123" s="153" t="s">
        <v>162</v>
      </c>
      <c r="K123" s="153" t="s">
        <v>163</v>
      </c>
      <c r="L123" s="153" t="s">
        <v>164</v>
      </c>
      <c r="M123" s="260" t="s">
        <v>165</v>
      </c>
      <c r="N123" s="260"/>
      <c r="O123" s="260"/>
      <c r="P123" s="260" t="s">
        <v>135</v>
      </c>
      <c r="Q123" s="261"/>
      <c r="R123" s="154"/>
      <c r="T123" s="79" t="s">
        <v>166</v>
      </c>
      <c r="U123" s="80" t="s">
        <v>51</v>
      </c>
      <c r="V123" s="80" t="s">
        <v>167</v>
      </c>
      <c r="W123" s="80" t="s">
        <v>168</v>
      </c>
      <c r="X123" s="80" t="s">
        <v>169</v>
      </c>
      <c r="Y123" s="80" t="s">
        <v>170</v>
      </c>
      <c r="Z123" s="80" t="s">
        <v>171</v>
      </c>
      <c r="AA123" s="80" t="s">
        <v>172</v>
      </c>
      <c r="AB123" s="80" t="s">
        <v>173</v>
      </c>
      <c r="AC123" s="80" t="s">
        <v>174</v>
      </c>
      <c r="AD123" s="81" t="s">
        <v>175</v>
      </c>
    </row>
    <row r="124" spans="2:65" s="1" customFormat="1" ht="29.25" customHeight="1">
      <c r="B124" s="34"/>
      <c r="C124" s="83" t="s">
        <v>130</v>
      </c>
      <c r="D124" s="35"/>
      <c r="E124" s="35"/>
      <c r="F124" s="35"/>
      <c r="G124" s="35"/>
      <c r="H124" s="35"/>
      <c r="I124" s="35"/>
      <c r="J124" s="35"/>
      <c r="K124" s="35"/>
      <c r="L124" s="35"/>
      <c r="M124" s="274">
        <f>BK124</f>
        <v>0</v>
      </c>
      <c r="N124" s="275"/>
      <c r="O124" s="275"/>
      <c r="P124" s="275"/>
      <c r="Q124" s="275"/>
      <c r="R124" s="36"/>
      <c r="T124" s="82"/>
      <c r="U124" s="50"/>
      <c r="V124" s="50"/>
      <c r="W124" s="155">
        <f>W125+W134+W154+W165</f>
        <v>0</v>
      </c>
      <c r="X124" s="155">
        <f>X125+X134+X154+X165</f>
        <v>0</v>
      </c>
      <c r="Y124" s="50"/>
      <c r="Z124" s="156">
        <f>Z125+Z134+Z154+Z165</f>
        <v>0</v>
      </c>
      <c r="AA124" s="50"/>
      <c r="AB124" s="156">
        <f>AB125+AB134+AB154+AB165</f>
        <v>2.7400000000000002E-3</v>
      </c>
      <c r="AC124" s="50"/>
      <c r="AD124" s="157">
        <f>AD125+AD134+AD154+AD165</f>
        <v>0</v>
      </c>
      <c r="AT124" s="17" t="s">
        <v>88</v>
      </c>
      <c r="AU124" s="17" t="s">
        <v>137</v>
      </c>
      <c r="BK124" s="158">
        <f>BK125+BK134+BK154+BK165</f>
        <v>0</v>
      </c>
    </row>
    <row r="125" spans="2:65" s="9" customFormat="1" ht="37.35" customHeight="1">
      <c r="B125" s="159"/>
      <c r="C125" s="160"/>
      <c r="D125" s="161" t="s">
        <v>138</v>
      </c>
      <c r="E125" s="161"/>
      <c r="F125" s="161"/>
      <c r="G125" s="161"/>
      <c r="H125" s="161"/>
      <c r="I125" s="161"/>
      <c r="J125" s="161"/>
      <c r="K125" s="161"/>
      <c r="L125" s="161"/>
      <c r="M125" s="258">
        <f>BK125</f>
        <v>0</v>
      </c>
      <c r="N125" s="255"/>
      <c r="O125" s="255"/>
      <c r="P125" s="255"/>
      <c r="Q125" s="255"/>
      <c r="R125" s="162"/>
      <c r="T125" s="163"/>
      <c r="U125" s="160"/>
      <c r="V125" s="160"/>
      <c r="W125" s="164">
        <f>W126</f>
        <v>0</v>
      </c>
      <c r="X125" s="164">
        <f>X126</f>
        <v>0</v>
      </c>
      <c r="Y125" s="160"/>
      <c r="Z125" s="165">
        <f>Z126</f>
        <v>0</v>
      </c>
      <c r="AA125" s="160"/>
      <c r="AB125" s="165">
        <f>AB126</f>
        <v>1.2000000000000001E-3</v>
      </c>
      <c r="AC125" s="160"/>
      <c r="AD125" s="166">
        <f>AD126</f>
        <v>0</v>
      </c>
      <c r="AR125" s="167" t="s">
        <v>125</v>
      </c>
      <c r="AT125" s="168" t="s">
        <v>88</v>
      </c>
      <c r="AU125" s="168" t="s">
        <v>89</v>
      </c>
      <c r="AY125" s="167" t="s">
        <v>176</v>
      </c>
      <c r="BK125" s="169">
        <f>BK126</f>
        <v>0</v>
      </c>
    </row>
    <row r="126" spans="2:65" s="9" customFormat="1" ht="19.899999999999999" customHeight="1">
      <c r="B126" s="159"/>
      <c r="C126" s="160"/>
      <c r="D126" s="170" t="s">
        <v>139</v>
      </c>
      <c r="E126" s="170"/>
      <c r="F126" s="170"/>
      <c r="G126" s="170"/>
      <c r="H126" s="170"/>
      <c r="I126" s="170"/>
      <c r="J126" s="170"/>
      <c r="K126" s="170"/>
      <c r="L126" s="170"/>
      <c r="M126" s="276">
        <f>BK126</f>
        <v>0</v>
      </c>
      <c r="N126" s="277"/>
      <c r="O126" s="277"/>
      <c r="P126" s="277"/>
      <c r="Q126" s="277"/>
      <c r="R126" s="162"/>
      <c r="T126" s="163"/>
      <c r="U126" s="160"/>
      <c r="V126" s="160"/>
      <c r="W126" s="164">
        <f>SUM(W127:W133)</f>
        <v>0</v>
      </c>
      <c r="X126" s="164">
        <f>SUM(X127:X133)</f>
        <v>0</v>
      </c>
      <c r="Y126" s="160"/>
      <c r="Z126" s="165">
        <f>SUM(Z127:Z133)</f>
        <v>0</v>
      </c>
      <c r="AA126" s="160"/>
      <c r="AB126" s="165">
        <f>SUM(AB127:AB133)</f>
        <v>1.2000000000000001E-3</v>
      </c>
      <c r="AC126" s="160"/>
      <c r="AD126" s="166">
        <f>SUM(AD127:AD133)</f>
        <v>0</v>
      </c>
      <c r="AR126" s="167" t="s">
        <v>125</v>
      </c>
      <c r="AT126" s="168" t="s">
        <v>88</v>
      </c>
      <c r="AU126" s="168" t="s">
        <v>26</v>
      </c>
      <c r="AY126" s="167" t="s">
        <v>176</v>
      </c>
      <c r="BK126" s="169">
        <f>SUM(BK127:BK133)</f>
        <v>0</v>
      </c>
    </row>
    <row r="127" spans="2:65" s="1" customFormat="1" ht="31.5" customHeight="1">
      <c r="B127" s="34"/>
      <c r="C127" s="171" t="s">
        <v>26</v>
      </c>
      <c r="D127" s="171" t="s">
        <v>177</v>
      </c>
      <c r="E127" s="172" t="s">
        <v>630</v>
      </c>
      <c r="F127" s="262" t="s">
        <v>631</v>
      </c>
      <c r="G127" s="262"/>
      <c r="H127" s="262"/>
      <c r="I127" s="262"/>
      <c r="J127" s="173" t="s">
        <v>180</v>
      </c>
      <c r="K127" s="174">
        <v>30</v>
      </c>
      <c r="L127" s="175">
        <v>0</v>
      </c>
      <c r="M127" s="264">
        <v>0</v>
      </c>
      <c r="N127" s="265"/>
      <c r="O127" s="265"/>
      <c r="P127" s="263">
        <f>ROUND(V127*K127,2)</f>
        <v>0</v>
      </c>
      <c r="Q127" s="263"/>
      <c r="R127" s="36"/>
      <c r="T127" s="176" t="s">
        <v>24</v>
      </c>
      <c r="U127" s="43" t="s">
        <v>52</v>
      </c>
      <c r="V127" s="123">
        <f>L127+M127</f>
        <v>0</v>
      </c>
      <c r="W127" s="123">
        <f>ROUND(L127*K127,2)</f>
        <v>0</v>
      </c>
      <c r="X127" s="123">
        <f>ROUND(M127*K127,2)</f>
        <v>0</v>
      </c>
      <c r="Y127" s="35"/>
      <c r="Z127" s="177">
        <f>Y127*K127</f>
        <v>0</v>
      </c>
      <c r="AA127" s="177">
        <v>0</v>
      </c>
      <c r="AB127" s="177">
        <f>AA127*K127</f>
        <v>0</v>
      </c>
      <c r="AC127" s="177">
        <v>0</v>
      </c>
      <c r="AD127" s="178">
        <f>AC127*K127</f>
        <v>0</v>
      </c>
      <c r="AR127" s="17" t="s">
        <v>181</v>
      </c>
      <c r="AT127" s="17" t="s">
        <v>177</v>
      </c>
      <c r="AU127" s="17" t="s">
        <v>125</v>
      </c>
      <c r="AY127" s="17" t="s">
        <v>176</v>
      </c>
      <c r="BE127" s="110">
        <f>IF(U127="základní",P127,0)</f>
        <v>0</v>
      </c>
      <c r="BF127" s="110">
        <f>IF(U127="snížená",P127,0)</f>
        <v>0</v>
      </c>
      <c r="BG127" s="110">
        <f>IF(U127="zákl. přenesená",P127,0)</f>
        <v>0</v>
      </c>
      <c r="BH127" s="110">
        <f>IF(U127="sníž. přenesená",P127,0)</f>
        <v>0</v>
      </c>
      <c r="BI127" s="110">
        <f>IF(U127="nulová",P127,0)</f>
        <v>0</v>
      </c>
      <c r="BJ127" s="17" t="s">
        <v>26</v>
      </c>
      <c r="BK127" s="110">
        <f>ROUND(V127*K127,2)</f>
        <v>0</v>
      </c>
      <c r="BL127" s="17" t="s">
        <v>181</v>
      </c>
      <c r="BM127" s="17" t="s">
        <v>632</v>
      </c>
    </row>
    <row r="128" spans="2:65" s="1" customFormat="1" ht="31.5" customHeight="1">
      <c r="B128" s="34"/>
      <c r="C128" s="179" t="s">
        <v>125</v>
      </c>
      <c r="D128" s="179" t="s">
        <v>183</v>
      </c>
      <c r="E128" s="180" t="s">
        <v>633</v>
      </c>
      <c r="F128" s="266" t="s">
        <v>634</v>
      </c>
      <c r="G128" s="266"/>
      <c r="H128" s="266"/>
      <c r="I128" s="266"/>
      <c r="J128" s="181" t="s">
        <v>180</v>
      </c>
      <c r="K128" s="182">
        <v>30</v>
      </c>
      <c r="L128" s="183">
        <v>0</v>
      </c>
      <c r="M128" s="267"/>
      <c r="N128" s="267"/>
      <c r="O128" s="268"/>
      <c r="P128" s="263">
        <f>ROUND(V128*K128,2)</f>
        <v>0</v>
      </c>
      <c r="Q128" s="263"/>
      <c r="R128" s="36"/>
      <c r="T128" s="176" t="s">
        <v>24</v>
      </c>
      <c r="U128" s="43" t="s">
        <v>52</v>
      </c>
      <c r="V128" s="123">
        <f>L128+M128</f>
        <v>0</v>
      </c>
      <c r="W128" s="123">
        <f>ROUND(L128*K128,2)</f>
        <v>0</v>
      </c>
      <c r="X128" s="123">
        <f>ROUND(M128*K128,2)</f>
        <v>0</v>
      </c>
      <c r="Y128" s="35"/>
      <c r="Z128" s="177">
        <f>Y128*K128</f>
        <v>0</v>
      </c>
      <c r="AA128" s="177">
        <v>4.0000000000000003E-5</v>
      </c>
      <c r="AB128" s="177">
        <f>AA128*K128</f>
        <v>1.2000000000000001E-3</v>
      </c>
      <c r="AC128" s="177">
        <v>0</v>
      </c>
      <c r="AD128" s="178">
        <f>AC128*K128</f>
        <v>0</v>
      </c>
      <c r="AR128" s="17" t="s">
        <v>186</v>
      </c>
      <c r="AT128" s="17" t="s">
        <v>183</v>
      </c>
      <c r="AU128" s="17" t="s">
        <v>125</v>
      </c>
      <c r="AY128" s="17" t="s">
        <v>176</v>
      </c>
      <c r="BE128" s="110">
        <f>IF(U128="základní",P128,0)</f>
        <v>0</v>
      </c>
      <c r="BF128" s="110">
        <f>IF(U128="snížená",P128,0)</f>
        <v>0</v>
      </c>
      <c r="BG128" s="110">
        <f>IF(U128="zákl. přenesená",P128,0)</f>
        <v>0</v>
      </c>
      <c r="BH128" s="110">
        <f>IF(U128="sníž. přenesená",P128,0)</f>
        <v>0</v>
      </c>
      <c r="BI128" s="110">
        <f>IF(U128="nulová",P128,0)</f>
        <v>0</v>
      </c>
      <c r="BJ128" s="17" t="s">
        <v>26</v>
      </c>
      <c r="BK128" s="110">
        <f>ROUND(V128*K128,2)</f>
        <v>0</v>
      </c>
      <c r="BL128" s="17" t="s">
        <v>181</v>
      </c>
      <c r="BM128" s="17" t="s">
        <v>635</v>
      </c>
    </row>
    <row r="129" spans="2:65" s="1" customFormat="1" ht="22.5" customHeight="1">
      <c r="B129" s="34"/>
      <c r="C129" s="35"/>
      <c r="D129" s="35"/>
      <c r="E129" s="35"/>
      <c r="F129" s="269" t="s">
        <v>636</v>
      </c>
      <c r="G129" s="270"/>
      <c r="H129" s="270"/>
      <c r="I129" s="270"/>
      <c r="J129" s="35"/>
      <c r="K129" s="35"/>
      <c r="L129" s="35"/>
      <c r="M129" s="35"/>
      <c r="N129" s="35"/>
      <c r="O129" s="35"/>
      <c r="P129" s="35"/>
      <c r="Q129" s="35"/>
      <c r="R129" s="36"/>
      <c r="T129" s="144"/>
      <c r="U129" s="35"/>
      <c r="V129" s="35"/>
      <c r="W129" s="35"/>
      <c r="X129" s="35"/>
      <c r="Y129" s="35"/>
      <c r="Z129" s="35"/>
      <c r="AA129" s="35"/>
      <c r="AB129" s="35"/>
      <c r="AC129" s="35"/>
      <c r="AD129" s="77"/>
      <c r="AT129" s="17" t="s">
        <v>189</v>
      </c>
      <c r="AU129" s="17" t="s">
        <v>125</v>
      </c>
    </row>
    <row r="130" spans="2:65" s="1" customFormat="1" ht="31.5" customHeight="1">
      <c r="B130" s="34"/>
      <c r="C130" s="171" t="s">
        <v>190</v>
      </c>
      <c r="D130" s="171" t="s">
        <v>177</v>
      </c>
      <c r="E130" s="172" t="s">
        <v>199</v>
      </c>
      <c r="F130" s="262" t="s">
        <v>200</v>
      </c>
      <c r="G130" s="262"/>
      <c r="H130" s="262"/>
      <c r="I130" s="262"/>
      <c r="J130" s="173" t="s">
        <v>180</v>
      </c>
      <c r="K130" s="174">
        <v>10</v>
      </c>
      <c r="L130" s="175">
        <v>0</v>
      </c>
      <c r="M130" s="264">
        <v>0</v>
      </c>
      <c r="N130" s="265"/>
      <c r="O130" s="265"/>
      <c r="P130" s="263">
        <f>ROUND(V130*K130,2)</f>
        <v>0</v>
      </c>
      <c r="Q130" s="263"/>
      <c r="R130" s="36"/>
      <c r="T130" s="176" t="s">
        <v>24</v>
      </c>
      <c r="U130" s="43" t="s">
        <v>52</v>
      </c>
      <c r="V130" s="123">
        <f>L130+M130</f>
        <v>0</v>
      </c>
      <c r="W130" s="123">
        <f>ROUND(L130*K130,2)</f>
        <v>0</v>
      </c>
      <c r="X130" s="123">
        <f>ROUND(M130*K130,2)</f>
        <v>0</v>
      </c>
      <c r="Y130" s="35"/>
      <c r="Z130" s="177">
        <f>Y130*K130</f>
        <v>0</v>
      </c>
      <c r="AA130" s="177">
        <v>0</v>
      </c>
      <c r="AB130" s="177">
        <f>AA130*K130</f>
        <v>0</v>
      </c>
      <c r="AC130" s="177">
        <v>0</v>
      </c>
      <c r="AD130" s="178">
        <f>AC130*K130</f>
        <v>0</v>
      </c>
      <c r="AR130" s="17" t="s">
        <v>181</v>
      </c>
      <c r="AT130" s="17" t="s">
        <v>177</v>
      </c>
      <c r="AU130" s="17" t="s">
        <v>125</v>
      </c>
      <c r="AY130" s="17" t="s">
        <v>176</v>
      </c>
      <c r="BE130" s="110">
        <f>IF(U130="základní",P130,0)</f>
        <v>0</v>
      </c>
      <c r="BF130" s="110">
        <f>IF(U130="snížená",P130,0)</f>
        <v>0</v>
      </c>
      <c r="BG130" s="110">
        <f>IF(U130="zákl. přenesená",P130,0)</f>
        <v>0</v>
      </c>
      <c r="BH130" s="110">
        <f>IF(U130="sníž. přenesená",P130,0)</f>
        <v>0</v>
      </c>
      <c r="BI130" s="110">
        <f>IF(U130="nulová",P130,0)</f>
        <v>0</v>
      </c>
      <c r="BJ130" s="17" t="s">
        <v>26</v>
      </c>
      <c r="BK130" s="110">
        <f>ROUND(V130*K130,2)</f>
        <v>0</v>
      </c>
      <c r="BL130" s="17" t="s">
        <v>181</v>
      </c>
      <c r="BM130" s="17" t="s">
        <v>381</v>
      </c>
    </row>
    <row r="131" spans="2:65" s="1" customFormat="1" ht="22.5" customHeight="1">
      <c r="B131" s="34"/>
      <c r="C131" s="179" t="s">
        <v>194</v>
      </c>
      <c r="D131" s="179" t="s">
        <v>183</v>
      </c>
      <c r="E131" s="180" t="s">
        <v>203</v>
      </c>
      <c r="F131" s="266" t="s">
        <v>204</v>
      </c>
      <c r="G131" s="266"/>
      <c r="H131" s="266"/>
      <c r="I131" s="266"/>
      <c r="J131" s="181" t="s">
        <v>183</v>
      </c>
      <c r="K131" s="182">
        <v>10</v>
      </c>
      <c r="L131" s="183">
        <v>0</v>
      </c>
      <c r="M131" s="267"/>
      <c r="N131" s="267"/>
      <c r="O131" s="268"/>
      <c r="P131" s="263">
        <f>ROUND(V131*K131,2)</f>
        <v>0</v>
      </c>
      <c r="Q131" s="263"/>
      <c r="R131" s="36"/>
      <c r="T131" s="176" t="s">
        <v>24</v>
      </c>
      <c r="U131" s="43" t="s">
        <v>52</v>
      </c>
      <c r="V131" s="123">
        <f>L131+M131</f>
        <v>0</v>
      </c>
      <c r="W131" s="123">
        <f>ROUND(L131*K131,2)</f>
        <v>0</v>
      </c>
      <c r="X131" s="123">
        <f>ROUND(M131*K131,2)</f>
        <v>0</v>
      </c>
      <c r="Y131" s="35"/>
      <c r="Z131" s="177">
        <f>Y131*K131</f>
        <v>0</v>
      </c>
      <c r="AA131" s="177">
        <v>0</v>
      </c>
      <c r="AB131" s="177">
        <f>AA131*K131</f>
        <v>0</v>
      </c>
      <c r="AC131" s="177">
        <v>0</v>
      </c>
      <c r="AD131" s="178">
        <f>AC131*K131</f>
        <v>0</v>
      </c>
      <c r="AR131" s="17" t="s">
        <v>186</v>
      </c>
      <c r="AT131" s="17" t="s">
        <v>183</v>
      </c>
      <c r="AU131" s="17" t="s">
        <v>125</v>
      </c>
      <c r="AY131" s="17" t="s">
        <v>176</v>
      </c>
      <c r="BE131" s="110">
        <f>IF(U131="základní",P131,0)</f>
        <v>0</v>
      </c>
      <c r="BF131" s="110">
        <f>IF(U131="snížená",P131,0)</f>
        <v>0</v>
      </c>
      <c r="BG131" s="110">
        <f>IF(U131="zákl. přenesená",P131,0)</f>
        <v>0</v>
      </c>
      <c r="BH131" s="110">
        <f>IF(U131="sníž. přenesená",P131,0)</f>
        <v>0</v>
      </c>
      <c r="BI131" s="110">
        <f>IF(U131="nulová",P131,0)</f>
        <v>0</v>
      </c>
      <c r="BJ131" s="17" t="s">
        <v>26</v>
      </c>
      <c r="BK131" s="110">
        <f>ROUND(V131*K131,2)</f>
        <v>0</v>
      </c>
      <c r="BL131" s="17" t="s">
        <v>181</v>
      </c>
      <c r="BM131" s="17" t="s">
        <v>382</v>
      </c>
    </row>
    <row r="132" spans="2:65" s="1" customFormat="1" ht="31.5" customHeight="1">
      <c r="B132" s="34"/>
      <c r="C132" s="171" t="s">
        <v>198</v>
      </c>
      <c r="D132" s="171" t="s">
        <v>177</v>
      </c>
      <c r="E132" s="172" t="s">
        <v>207</v>
      </c>
      <c r="F132" s="262" t="s">
        <v>208</v>
      </c>
      <c r="G132" s="262"/>
      <c r="H132" s="262"/>
      <c r="I132" s="262"/>
      <c r="J132" s="173" t="s">
        <v>180</v>
      </c>
      <c r="K132" s="174">
        <v>10</v>
      </c>
      <c r="L132" s="175">
        <v>0</v>
      </c>
      <c r="M132" s="264">
        <v>0</v>
      </c>
      <c r="N132" s="265"/>
      <c r="O132" s="265"/>
      <c r="P132" s="263">
        <f>ROUND(V132*K132,2)</f>
        <v>0</v>
      </c>
      <c r="Q132" s="263"/>
      <c r="R132" s="36"/>
      <c r="T132" s="176" t="s">
        <v>24</v>
      </c>
      <c r="U132" s="43" t="s">
        <v>52</v>
      </c>
      <c r="V132" s="123">
        <f>L132+M132</f>
        <v>0</v>
      </c>
      <c r="W132" s="123">
        <f>ROUND(L132*K132,2)</f>
        <v>0</v>
      </c>
      <c r="X132" s="123">
        <f>ROUND(M132*K132,2)</f>
        <v>0</v>
      </c>
      <c r="Y132" s="35"/>
      <c r="Z132" s="177">
        <f>Y132*K132</f>
        <v>0</v>
      </c>
      <c r="AA132" s="177">
        <v>0</v>
      </c>
      <c r="AB132" s="177">
        <f>AA132*K132</f>
        <v>0</v>
      </c>
      <c r="AC132" s="177">
        <v>0</v>
      </c>
      <c r="AD132" s="178">
        <f>AC132*K132</f>
        <v>0</v>
      </c>
      <c r="AR132" s="17" t="s">
        <v>181</v>
      </c>
      <c r="AT132" s="17" t="s">
        <v>177</v>
      </c>
      <c r="AU132" s="17" t="s">
        <v>125</v>
      </c>
      <c r="AY132" s="17" t="s">
        <v>176</v>
      </c>
      <c r="BE132" s="110">
        <f>IF(U132="základní",P132,0)</f>
        <v>0</v>
      </c>
      <c r="BF132" s="110">
        <f>IF(U132="snížená",P132,0)</f>
        <v>0</v>
      </c>
      <c r="BG132" s="110">
        <f>IF(U132="zákl. přenesená",P132,0)</f>
        <v>0</v>
      </c>
      <c r="BH132" s="110">
        <f>IF(U132="sníž. přenesená",P132,0)</f>
        <v>0</v>
      </c>
      <c r="BI132" s="110">
        <f>IF(U132="nulová",P132,0)</f>
        <v>0</v>
      </c>
      <c r="BJ132" s="17" t="s">
        <v>26</v>
      </c>
      <c r="BK132" s="110">
        <f>ROUND(V132*K132,2)</f>
        <v>0</v>
      </c>
      <c r="BL132" s="17" t="s">
        <v>181</v>
      </c>
      <c r="BM132" s="17" t="s">
        <v>383</v>
      </c>
    </row>
    <row r="133" spans="2:65" s="1" customFormat="1" ht="22.5" customHeight="1">
      <c r="B133" s="34"/>
      <c r="C133" s="179" t="s">
        <v>202</v>
      </c>
      <c r="D133" s="179" t="s">
        <v>183</v>
      </c>
      <c r="E133" s="180" t="s">
        <v>211</v>
      </c>
      <c r="F133" s="266" t="s">
        <v>212</v>
      </c>
      <c r="G133" s="266"/>
      <c r="H133" s="266"/>
      <c r="I133" s="266"/>
      <c r="J133" s="181" t="s">
        <v>183</v>
      </c>
      <c r="K133" s="182">
        <v>10</v>
      </c>
      <c r="L133" s="183">
        <v>0</v>
      </c>
      <c r="M133" s="267"/>
      <c r="N133" s="267"/>
      <c r="O133" s="268"/>
      <c r="P133" s="263">
        <f>ROUND(V133*K133,2)</f>
        <v>0</v>
      </c>
      <c r="Q133" s="263"/>
      <c r="R133" s="36"/>
      <c r="T133" s="176" t="s">
        <v>24</v>
      </c>
      <c r="U133" s="43" t="s">
        <v>52</v>
      </c>
      <c r="V133" s="123">
        <f>L133+M133</f>
        <v>0</v>
      </c>
      <c r="W133" s="123">
        <f>ROUND(L133*K133,2)</f>
        <v>0</v>
      </c>
      <c r="X133" s="123">
        <f>ROUND(M133*K133,2)</f>
        <v>0</v>
      </c>
      <c r="Y133" s="35"/>
      <c r="Z133" s="177">
        <f>Y133*K133</f>
        <v>0</v>
      </c>
      <c r="AA133" s="177">
        <v>0</v>
      </c>
      <c r="AB133" s="177">
        <f>AA133*K133</f>
        <v>0</v>
      </c>
      <c r="AC133" s="177">
        <v>0</v>
      </c>
      <c r="AD133" s="178">
        <f>AC133*K133</f>
        <v>0</v>
      </c>
      <c r="AR133" s="17" t="s">
        <v>186</v>
      </c>
      <c r="AT133" s="17" t="s">
        <v>183</v>
      </c>
      <c r="AU133" s="17" t="s">
        <v>125</v>
      </c>
      <c r="AY133" s="17" t="s">
        <v>176</v>
      </c>
      <c r="BE133" s="110">
        <f>IF(U133="základní",P133,0)</f>
        <v>0</v>
      </c>
      <c r="BF133" s="110">
        <f>IF(U133="snížená",P133,0)</f>
        <v>0</v>
      </c>
      <c r="BG133" s="110">
        <f>IF(U133="zákl. přenesená",P133,0)</f>
        <v>0</v>
      </c>
      <c r="BH133" s="110">
        <f>IF(U133="sníž. přenesená",P133,0)</f>
        <v>0</v>
      </c>
      <c r="BI133" s="110">
        <f>IF(U133="nulová",P133,0)</f>
        <v>0</v>
      </c>
      <c r="BJ133" s="17" t="s">
        <v>26</v>
      </c>
      <c r="BK133" s="110">
        <f>ROUND(V133*K133,2)</f>
        <v>0</v>
      </c>
      <c r="BL133" s="17" t="s">
        <v>181</v>
      </c>
      <c r="BM133" s="17" t="s">
        <v>384</v>
      </c>
    </row>
    <row r="134" spans="2:65" s="9" customFormat="1" ht="37.35" customHeight="1">
      <c r="B134" s="159"/>
      <c r="C134" s="160"/>
      <c r="D134" s="161" t="s">
        <v>142</v>
      </c>
      <c r="E134" s="161"/>
      <c r="F134" s="161"/>
      <c r="G134" s="161"/>
      <c r="H134" s="161"/>
      <c r="I134" s="161"/>
      <c r="J134" s="161"/>
      <c r="K134" s="161"/>
      <c r="L134" s="161"/>
      <c r="M134" s="280">
        <f>BK134</f>
        <v>0</v>
      </c>
      <c r="N134" s="281"/>
      <c r="O134" s="281"/>
      <c r="P134" s="281"/>
      <c r="Q134" s="281"/>
      <c r="R134" s="162"/>
      <c r="T134" s="163"/>
      <c r="U134" s="160"/>
      <c r="V134" s="160"/>
      <c r="W134" s="164">
        <f>W135</f>
        <v>0</v>
      </c>
      <c r="X134" s="164">
        <f>X135</f>
        <v>0</v>
      </c>
      <c r="Y134" s="160"/>
      <c r="Z134" s="165">
        <f>Z135</f>
        <v>0</v>
      </c>
      <c r="AA134" s="160"/>
      <c r="AB134" s="165">
        <f>AB135</f>
        <v>0</v>
      </c>
      <c r="AC134" s="160"/>
      <c r="AD134" s="166">
        <f>AD135</f>
        <v>0</v>
      </c>
      <c r="AR134" s="167" t="s">
        <v>190</v>
      </c>
      <c r="AT134" s="168" t="s">
        <v>88</v>
      </c>
      <c r="AU134" s="168" t="s">
        <v>89</v>
      </c>
      <c r="AY134" s="167" t="s">
        <v>176</v>
      </c>
      <c r="BK134" s="169">
        <f>BK135</f>
        <v>0</v>
      </c>
    </row>
    <row r="135" spans="2:65" s="9" customFormat="1" ht="19.899999999999999" customHeight="1">
      <c r="B135" s="159"/>
      <c r="C135" s="160"/>
      <c r="D135" s="170" t="s">
        <v>143</v>
      </c>
      <c r="E135" s="170"/>
      <c r="F135" s="170"/>
      <c r="G135" s="170"/>
      <c r="H135" s="170"/>
      <c r="I135" s="170"/>
      <c r="J135" s="170"/>
      <c r="K135" s="170"/>
      <c r="L135" s="170"/>
      <c r="M135" s="276">
        <f>BK135</f>
        <v>0</v>
      </c>
      <c r="N135" s="277"/>
      <c r="O135" s="277"/>
      <c r="P135" s="277"/>
      <c r="Q135" s="277"/>
      <c r="R135" s="162"/>
      <c r="T135" s="163"/>
      <c r="U135" s="160"/>
      <c r="V135" s="160"/>
      <c r="W135" s="164">
        <f>SUM(W136:W153)</f>
        <v>0</v>
      </c>
      <c r="X135" s="164">
        <f>SUM(X136:X153)</f>
        <v>0</v>
      </c>
      <c r="Y135" s="160"/>
      <c r="Z135" s="165">
        <f>SUM(Z136:Z153)</f>
        <v>0</v>
      </c>
      <c r="AA135" s="160"/>
      <c r="AB135" s="165">
        <f>SUM(AB136:AB153)</f>
        <v>0</v>
      </c>
      <c r="AC135" s="160"/>
      <c r="AD135" s="166">
        <f>SUM(AD136:AD153)</f>
        <v>0</v>
      </c>
      <c r="AR135" s="167" t="s">
        <v>190</v>
      </c>
      <c r="AT135" s="168" t="s">
        <v>88</v>
      </c>
      <c r="AU135" s="168" t="s">
        <v>26</v>
      </c>
      <c r="AY135" s="167" t="s">
        <v>176</v>
      </c>
      <c r="BK135" s="169">
        <f>SUM(BK136:BK153)</f>
        <v>0</v>
      </c>
    </row>
    <row r="136" spans="2:65" s="1" customFormat="1" ht="31.5" customHeight="1">
      <c r="B136" s="34"/>
      <c r="C136" s="171" t="s">
        <v>206</v>
      </c>
      <c r="D136" s="171" t="s">
        <v>177</v>
      </c>
      <c r="E136" s="172" t="s">
        <v>238</v>
      </c>
      <c r="F136" s="262" t="s">
        <v>239</v>
      </c>
      <c r="G136" s="262"/>
      <c r="H136" s="262"/>
      <c r="I136" s="262"/>
      <c r="J136" s="173" t="s">
        <v>180</v>
      </c>
      <c r="K136" s="174">
        <v>50</v>
      </c>
      <c r="L136" s="175">
        <v>0</v>
      </c>
      <c r="M136" s="264">
        <v>0</v>
      </c>
      <c r="N136" s="265"/>
      <c r="O136" s="265"/>
      <c r="P136" s="263">
        <f t="shared" ref="P136:P143" si="5">ROUND(V136*K136,2)</f>
        <v>0</v>
      </c>
      <c r="Q136" s="263"/>
      <c r="R136" s="36"/>
      <c r="T136" s="176" t="s">
        <v>24</v>
      </c>
      <c r="U136" s="43" t="s">
        <v>52</v>
      </c>
      <c r="V136" s="123">
        <f t="shared" ref="V136:V143" si="6">L136+M136</f>
        <v>0</v>
      </c>
      <c r="W136" s="123">
        <f t="shared" ref="W136:W143" si="7">ROUND(L136*K136,2)</f>
        <v>0</v>
      </c>
      <c r="X136" s="123">
        <f t="shared" ref="X136:X143" si="8">ROUND(M136*K136,2)</f>
        <v>0</v>
      </c>
      <c r="Y136" s="35"/>
      <c r="Z136" s="177">
        <f t="shared" ref="Z136:Z143" si="9">Y136*K136</f>
        <v>0</v>
      </c>
      <c r="AA136" s="177">
        <v>0</v>
      </c>
      <c r="AB136" s="177">
        <f t="shared" ref="AB136:AB143" si="10">AA136*K136</f>
        <v>0</v>
      </c>
      <c r="AC136" s="177">
        <v>0</v>
      </c>
      <c r="AD136" s="178">
        <f t="shared" ref="AD136:AD143" si="11">AC136*K136</f>
        <v>0</v>
      </c>
      <c r="AR136" s="17" t="s">
        <v>240</v>
      </c>
      <c r="AT136" s="17" t="s">
        <v>177</v>
      </c>
      <c r="AU136" s="17" t="s">
        <v>125</v>
      </c>
      <c r="AY136" s="17" t="s">
        <v>176</v>
      </c>
      <c r="BE136" s="110">
        <f t="shared" ref="BE136:BE143" si="12">IF(U136="základní",P136,0)</f>
        <v>0</v>
      </c>
      <c r="BF136" s="110">
        <f t="shared" ref="BF136:BF143" si="13">IF(U136="snížená",P136,0)</f>
        <v>0</v>
      </c>
      <c r="BG136" s="110">
        <f t="shared" ref="BG136:BG143" si="14">IF(U136="zákl. přenesená",P136,0)</f>
        <v>0</v>
      </c>
      <c r="BH136" s="110">
        <f t="shared" ref="BH136:BH143" si="15">IF(U136="sníž. přenesená",P136,0)</f>
        <v>0</v>
      </c>
      <c r="BI136" s="110">
        <f t="shared" ref="BI136:BI143" si="16">IF(U136="nulová",P136,0)</f>
        <v>0</v>
      </c>
      <c r="BJ136" s="17" t="s">
        <v>26</v>
      </c>
      <c r="BK136" s="110">
        <f t="shared" ref="BK136:BK143" si="17">ROUND(V136*K136,2)</f>
        <v>0</v>
      </c>
      <c r="BL136" s="17" t="s">
        <v>240</v>
      </c>
      <c r="BM136" s="17" t="s">
        <v>507</v>
      </c>
    </row>
    <row r="137" spans="2:65" s="1" customFormat="1" ht="22.5" customHeight="1">
      <c r="B137" s="34"/>
      <c r="C137" s="179" t="s">
        <v>210</v>
      </c>
      <c r="D137" s="179" t="s">
        <v>183</v>
      </c>
      <c r="E137" s="180" t="s">
        <v>242</v>
      </c>
      <c r="F137" s="266" t="s">
        <v>243</v>
      </c>
      <c r="G137" s="266"/>
      <c r="H137" s="266"/>
      <c r="I137" s="266"/>
      <c r="J137" s="181" t="s">
        <v>180</v>
      </c>
      <c r="K137" s="182">
        <v>50</v>
      </c>
      <c r="L137" s="183">
        <v>0</v>
      </c>
      <c r="M137" s="267"/>
      <c r="N137" s="267"/>
      <c r="O137" s="268"/>
      <c r="P137" s="263">
        <f t="shared" si="5"/>
        <v>0</v>
      </c>
      <c r="Q137" s="263"/>
      <c r="R137" s="36"/>
      <c r="T137" s="176" t="s">
        <v>24</v>
      </c>
      <c r="U137" s="43" t="s">
        <v>52</v>
      </c>
      <c r="V137" s="123">
        <f t="shared" si="6"/>
        <v>0</v>
      </c>
      <c r="W137" s="123">
        <f t="shared" si="7"/>
        <v>0</v>
      </c>
      <c r="X137" s="123">
        <f t="shared" si="8"/>
        <v>0</v>
      </c>
      <c r="Y137" s="35"/>
      <c r="Z137" s="177">
        <f t="shared" si="9"/>
        <v>0</v>
      </c>
      <c r="AA137" s="177">
        <v>0</v>
      </c>
      <c r="AB137" s="177">
        <f t="shared" si="10"/>
        <v>0</v>
      </c>
      <c r="AC137" s="177">
        <v>0</v>
      </c>
      <c r="AD137" s="178">
        <f t="shared" si="11"/>
        <v>0</v>
      </c>
      <c r="AR137" s="17" t="s">
        <v>244</v>
      </c>
      <c r="AT137" s="17" t="s">
        <v>183</v>
      </c>
      <c r="AU137" s="17" t="s">
        <v>125</v>
      </c>
      <c r="AY137" s="17" t="s">
        <v>176</v>
      </c>
      <c r="BE137" s="110">
        <f t="shared" si="12"/>
        <v>0</v>
      </c>
      <c r="BF137" s="110">
        <f t="shared" si="13"/>
        <v>0</v>
      </c>
      <c r="BG137" s="110">
        <f t="shared" si="14"/>
        <v>0</v>
      </c>
      <c r="BH137" s="110">
        <f t="shared" si="15"/>
        <v>0</v>
      </c>
      <c r="BI137" s="110">
        <f t="shared" si="16"/>
        <v>0</v>
      </c>
      <c r="BJ137" s="17" t="s">
        <v>26</v>
      </c>
      <c r="BK137" s="110">
        <f t="shared" si="17"/>
        <v>0</v>
      </c>
      <c r="BL137" s="17" t="s">
        <v>240</v>
      </c>
      <c r="BM137" s="17" t="s">
        <v>508</v>
      </c>
    </row>
    <row r="138" spans="2:65" s="1" customFormat="1" ht="22.5" customHeight="1">
      <c r="B138" s="34"/>
      <c r="C138" s="171" t="s">
        <v>214</v>
      </c>
      <c r="D138" s="171" t="s">
        <v>177</v>
      </c>
      <c r="E138" s="172" t="s">
        <v>339</v>
      </c>
      <c r="F138" s="262" t="s">
        <v>340</v>
      </c>
      <c r="G138" s="262"/>
      <c r="H138" s="262"/>
      <c r="I138" s="262"/>
      <c r="J138" s="173" t="s">
        <v>230</v>
      </c>
      <c r="K138" s="174">
        <v>2</v>
      </c>
      <c r="L138" s="175">
        <v>0</v>
      </c>
      <c r="M138" s="264">
        <v>0</v>
      </c>
      <c r="N138" s="265"/>
      <c r="O138" s="265"/>
      <c r="P138" s="263">
        <f t="shared" si="5"/>
        <v>0</v>
      </c>
      <c r="Q138" s="263"/>
      <c r="R138" s="36"/>
      <c r="T138" s="176" t="s">
        <v>24</v>
      </c>
      <c r="U138" s="43" t="s">
        <v>52</v>
      </c>
      <c r="V138" s="123">
        <f t="shared" si="6"/>
        <v>0</v>
      </c>
      <c r="W138" s="123">
        <f t="shared" si="7"/>
        <v>0</v>
      </c>
      <c r="X138" s="123">
        <f t="shared" si="8"/>
        <v>0</v>
      </c>
      <c r="Y138" s="35"/>
      <c r="Z138" s="177">
        <f t="shared" si="9"/>
        <v>0</v>
      </c>
      <c r="AA138" s="177">
        <v>0</v>
      </c>
      <c r="AB138" s="177">
        <f t="shared" si="10"/>
        <v>0</v>
      </c>
      <c r="AC138" s="177">
        <v>0</v>
      </c>
      <c r="AD138" s="178">
        <f t="shared" si="11"/>
        <v>0</v>
      </c>
      <c r="AR138" s="17" t="s">
        <v>240</v>
      </c>
      <c r="AT138" s="17" t="s">
        <v>177</v>
      </c>
      <c r="AU138" s="17" t="s">
        <v>125</v>
      </c>
      <c r="AY138" s="17" t="s">
        <v>176</v>
      </c>
      <c r="BE138" s="110">
        <f t="shared" si="12"/>
        <v>0</v>
      </c>
      <c r="BF138" s="110">
        <f t="shared" si="13"/>
        <v>0</v>
      </c>
      <c r="BG138" s="110">
        <f t="shared" si="14"/>
        <v>0</v>
      </c>
      <c r="BH138" s="110">
        <f t="shared" si="15"/>
        <v>0</v>
      </c>
      <c r="BI138" s="110">
        <f t="shared" si="16"/>
        <v>0</v>
      </c>
      <c r="BJ138" s="17" t="s">
        <v>26</v>
      </c>
      <c r="BK138" s="110">
        <f t="shared" si="17"/>
        <v>0</v>
      </c>
      <c r="BL138" s="17" t="s">
        <v>240</v>
      </c>
      <c r="BM138" s="17" t="s">
        <v>575</v>
      </c>
    </row>
    <row r="139" spans="2:65" s="1" customFormat="1" ht="22.5" customHeight="1">
      <c r="B139" s="34"/>
      <c r="C139" s="171" t="s">
        <v>31</v>
      </c>
      <c r="D139" s="171" t="s">
        <v>177</v>
      </c>
      <c r="E139" s="172" t="s">
        <v>343</v>
      </c>
      <c r="F139" s="262" t="s">
        <v>344</v>
      </c>
      <c r="G139" s="262"/>
      <c r="H139" s="262"/>
      <c r="I139" s="262"/>
      <c r="J139" s="173" t="s">
        <v>230</v>
      </c>
      <c r="K139" s="174">
        <v>2</v>
      </c>
      <c r="L139" s="175">
        <v>0</v>
      </c>
      <c r="M139" s="264">
        <v>0</v>
      </c>
      <c r="N139" s="265"/>
      <c r="O139" s="265"/>
      <c r="P139" s="263">
        <f t="shared" si="5"/>
        <v>0</v>
      </c>
      <c r="Q139" s="263"/>
      <c r="R139" s="36"/>
      <c r="T139" s="176" t="s">
        <v>24</v>
      </c>
      <c r="U139" s="43" t="s">
        <v>52</v>
      </c>
      <c r="V139" s="123">
        <f t="shared" si="6"/>
        <v>0</v>
      </c>
      <c r="W139" s="123">
        <f t="shared" si="7"/>
        <v>0</v>
      </c>
      <c r="X139" s="123">
        <f t="shared" si="8"/>
        <v>0</v>
      </c>
      <c r="Y139" s="35"/>
      <c r="Z139" s="177">
        <f t="shared" si="9"/>
        <v>0</v>
      </c>
      <c r="AA139" s="177">
        <v>0</v>
      </c>
      <c r="AB139" s="177">
        <f t="shared" si="10"/>
        <v>0</v>
      </c>
      <c r="AC139" s="177">
        <v>0</v>
      </c>
      <c r="AD139" s="178">
        <f t="shared" si="11"/>
        <v>0</v>
      </c>
      <c r="AR139" s="17" t="s">
        <v>240</v>
      </c>
      <c r="AT139" s="17" t="s">
        <v>177</v>
      </c>
      <c r="AU139" s="17" t="s">
        <v>125</v>
      </c>
      <c r="AY139" s="17" t="s">
        <v>176</v>
      </c>
      <c r="BE139" s="110">
        <f t="shared" si="12"/>
        <v>0</v>
      </c>
      <c r="BF139" s="110">
        <f t="shared" si="13"/>
        <v>0</v>
      </c>
      <c r="BG139" s="110">
        <f t="shared" si="14"/>
        <v>0</v>
      </c>
      <c r="BH139" s="110">
        <f t="shared" si="15"/>
        <v>0</v>
      </c>
      <c r="BI139" s="110">
        <f t="shared" si="16"/>
        <v>0</v>
      </c>
      <c r="BJ139" s="17" t="s">
        <v>26</v>
      </c>
      <c r="BK139" s="110">
        <f t="shared" si="17"/>
        <v>0</v>
      </c>
      <c r="BL139" s="17" t="s">
        <v>240</v>
      </c>
      <c r="BM139" s="17" t="s">
        <v>577</v>
      </c>
    </row>
    <row r="140" spans="2:65" s="1" customFormat="1" ht="22.5" customHeight="1">
      <c r="B140" s="34"/>
      <c r="C140" s="171" t="s">
        <v>222</v>
      </c>
      <c r="D140" s="171" t="s">
        <v>177</v>
      </c>
      <c r="E140" s="172" t="s">
        <v>637</v>
      </c>
      <c r="F140" s="262" t="s">
        <v>638</v>
      </c>
      <c r="G140" s="262"/>
      <c r="H140" s="262"/>
      <c r="I140" s="262"/>
      <c r="J140" s="173" t="s">
        <v>230</v>
      </c>
      <c r="K140" s="174">
        <v>2</v>
      </c>
      <c r="L140" s="175">
        <v>0</v>
      </c>
      <c r="M140" s="264">
        <v>0</v>
      </c>
      <c r="N140" s="265"/>
      <c r="O140" s="265"/>
      <c r="P140" s="263">
        <f t="shared" si="5"/>
        <v>0</v>
      </c>
      <c r="Q140" s="263"/>
      <c r="R140" s="36"/>
      <c r="T140" s="176" t="s">
        <v>24</v>
      </c>
      <c r="U140" s="43" t="s">
        <v>52</v>
      </c>
      <c r="V140" s="123">
        <f t="shared" si="6"/>
        <v>0</v>
      </c>
      <c r="W140" s="123">
        <f t="shared" si="7"/>
        <v>0</v>
      </c>
      <c r="X140" s="123">
        <f t="shared" si="8"/>
        <v>0</v>
      </c>
      <c r="Y140" s="35"/>
      <c r="Z140" s="177">
        <f t="shared" si="9"/>
        <v>0</v>
      </c>
      <c r="AA140" s="177">
        <v>0</v>
      </c>
      <c r="AB140" s="177">
        <f t="shared" si="10"/>
        <v>0</v>
      </c>
      <c r="AC140" s="177">
        <v>0</v>
      </c>
      <c r="AD140" s="178">
        <f t="shared" si="11"/>
        <v>0</v>
      </c>
      <c r="AR140" s="17" t="s">
        <v>240</v>
      </c>
      <c r="AT140" s="17" t="s">
        <v>177</v>
      </c>
      <c r="AU140" s="17" t="s">
        <v>125</v>
      </c>
      <c r="AY140" s="17" t="s">
        <v>176</v>
      </c>
      <c r="BE140" s="110">
        <f t="shared" si="12"/>
        <v>0</v>
      </c>
      <c r="BF140" s="110">
        <f t="shared" si="13"/>
        <v>0</v>
      </c>
      <c r="BG140" s="110">
        <f t="shared" si="14"/>
        <v>0</v>
      </c>
      <c r="BH140" s="110">
        <f t="shared" si="15"/>
        <v>0</v>
      </c>
      <c r="BI140" s="110">
        <f t="shared" si="16"/>
        <v>0</v>
      </c>
      <c r="BJ140" s="17" t="s">
        <v>26</v>
      </c>
      <c r="BK140" s="110">
        <f t="shared" si="17"/>
        <v>0</v>
      </c>
      <c r="BL140" s="17" t="s">
        <v>240</v>
      </c>
      <c r="BM140" s="17" t="s">
        <v>639</v>
      </c>
    </row>
    <row r="141" spans="2:65" s="1" customFormat="1" ht="22.5" customHeight="1">
      <c r="B141" s="34"/>
      <c r="C141" s="179" t="s">
        <v>227</v>
      </c>
      <c r="D141" s="179" t="s">
        <v>183</v>
      </c>
      <c r="E141" s="180" t="s">
        <v>640</v>
      </c>
      <c r="F141" s="266" t="s">
        <v>641</v>
      </c>
      <c r="G141" s="266"/>
      <c r="H141" s="266"/>
      <c r="I141" s="266"/>
      <c r="J141" s="181" t="s">
        <v>235</v>
      </c>
      <c r="K141" s="182">
        <v>2</v>
      </c>
      <c r="L141" s="183">
        <v>0</v>
      </c>
      <c r="M141" s="267"/>
      <c r="N141" s="267"/>
      <c r="O141" s="268"/>
      <c r="P141" s="263">
        <f t="shared" si="5"/>
        <v>0</v>
      </c>
      <c r="Q141" s="263"/>
      <c r="R141" s="36"/>
      <c r="T141" s="176" t="s">
        <v>24</v>
      </c>
      <c r="U141" s="43" t="s">
        <v>52</v>
      </c>
      <c r="V141" s="123">
        <f t="shared" si="6"/>
        <v>0</v>
      </c>
      <c r="W141" s="123">
        <f t="shared" si="7"/>
        <v>0</v>
      </c>
      <c r="X141" s="123">
        <f t="shared" si="8"/>
        <v>0</v>
      </c>
      <c r="Y141" s="35"/>
      <c r="Z141" s="177">
        <f t="shared" si="9"/>
        <v>0</v>
      </c>
      <c r="AA141" s="177">
        <v>0</v>
      </c>
      <c r="AB141" s="177">
        <f t="shared" si="10"/>
        <v>0</v>
      </c>
      <c r="AC141" s="177">
        <v>0</v>
      </c>
      <c r="AD141" s="178">
        <f t="shared" si="11"/>
        <v>0</v>
      </c>
      <c r="AR141" s="17" t="s">
        <v>244</v>
      </c>
      <c r="AT141" s="17" t="s">
        <v>183</v>
      </c>
      <c r="AU141" s="17" t="s">
        <v>125</v>
      </c>
      <c r="AY141" s="17" t="s">
        <v>176</v>
      </c>
      <c r="BE141" s="110">
        <f t="shared" si="12"/>
        <v>0</v>
      </c>
      <c r="BF141" s="110">
        <f t="shared" si="13"/>
        <v>0</v>
      </c>
      <c r="BG141" s="110">
        <f t="shared" si="14"/>
        <v>0</v>
      </c>
      <c r="BH141" s="110">
        <f t="shared" si="15"/>
        <v>0</v>
      </c>
      <c r="BI141" s="110">
        <f t="shared" si="16"/>
        <v>0</v>
      </c>
      <c r="BJ141" s="17" t="s">
        <v>26</v>
      </c>
      <c r="BK141" s="110">
        <f t="shared" si="17"/>
        <v>0</v>
      </c>
      <c r="BL141" s="17" t="s">
        <v>240</v>
      </c>
      <c r="BM141" s="17" t="s">
        <v>642</v>
      </c>
    </row>
    <row r="142" spans="2:65" s="1" customFormat="1" ht="22.5" customHeight="1">
      <c r="B142" s="34"/>
      <c r="C142" s="171" t="s">
        <v>232</v>
      </c>
      <c r="D142" s="171" t="s">
        <v>177</v>
      </c>
      <c r="E142" s="172" t="s">
        <v>617</v>
      </c>
      <c r="F142" s="262" t="s">
        <v>618</v>
      </c>
      <c r="G142" s="262"/>
      <c r="H142" s="262"/>
      <c r="I142" s="262"/>
      <c r="J142" s="173" t="s">
        <v>230</v>
      </c>
      <c r="K142" s="174">
        <v>2</v>
      </c>
      <c r="L142" s="175">
        <v>0</v>
      </c>
      <c r="M142" s="264">
        <v>0</v>
      </c>
      <c r="N142" s="265"/>
      <c r="O142" s="265"/>
      <c r="P142" s="263">
        <f t="shared" si="5"/>
        <v>0</v>
      </c>
      <c r="Q142" s="263"/>
      <c r="R142" s="36"/>
      <c r="T142" s="176" t="s">
        <v>24</v>
      </c>
      <c r="U142" s="43" t="s">
        <v>52</v>
      </c>
      <c r="V142" s="123">
        <f t="shared" si="6"/>
        <v>0</v>
      </c>
      <c r="W142" s="123">
        <f t="shared" si="7"/>
        <v>0</v>
      </c>
      <c r="X142" s="123">
        <f t="shared" si="8"/>
        <v>0</v>
      </c>
      <c r="Y142" s="35"/>
      <c r="Z142" s="177">
        <f t="shared" si="9"/>
        <v>0</v>
      </c>
      <c r="AA142" s="177">
        <v>0</v>
      </c>
      <c r="AB142" s="177">
        <f t="shared" si="10"/>
        <v>0</v>
      </c>
      <c r="AC142" s="177">
        <v>0</v>
      </c>
      <c r="AD142" s="178">
        <f t="shared" si="11"/>
        <v>0</v>
      </c>
      <c r="AR142" s="17" t="s">
        <v>240</v>
      </c>
      <c r="AT142" s="17" t="s">
        <v>177</v>
      </c>
      <c r="AU142" s="17" t="s">
        <v>125</v>
      </c>
      <c r="AY142" s="17" t="s">
        <v>176</v>
      </c>
      <c r="BE142" s="110">
        <f t="shared" si="12"/>
        <v>0</v>
      </c>
      <c r="BF142" s="110">
        <f t="shared" si="13"/>
        <v>0</v>
      </c>
      <c r="BG142" s="110">
        <f t="shared" si="14"/>
        <v>0</v>
      </c>
      <c r="BH142" s="110">
        <f t="shared" si="15"/>
        <v>0</v>
      </c>
      <c r="BI142" s="110">
        <f t="shared" si="16"/>
        <v>0</v>
      </c>
      <c r="BJ142" s="17" t="s">
        <v>26</v>
      </c>
      <c r="BK142" s="110">
        <f t="shared" si="17"/>
        <v>0</v>
      </c>
      <c r="BL142" s="17" t="s">
        <v>240</v>
      </c>
      <c r="BM142" s="17" t="s">
        <v>643</v>
      </c>
    </row>
    <row r="143" spans="2:65" s="1" customFormat="1" ht="22.5" customHeight="1">
      <c r="B143" s="34"/>
      <c r="C143" s="179" t="s">
        <v>237</v>
      </c>
      <c r="D143" s="179" t="s">
        <v>183</v>
      </c>
      <c r="E143" s="180" t="s">
        <v>620</v>
      </c>
      <c r="F143" s="266" t="s">
        <v>644</v>
      </c>
      <c r="G143" s="266"/>
      <c r="H143" s="266"/>
      <c r="I143" s="266"/>
      <c r="J143" s="181" t="s">
        <v>235</v>
      </c>
      <c r="K143" s="182">
        <v>2</v>
      </c>
      <c r="L143" s="183">
        <v>0</v>
      </c>
      <c r="M143" s="267"/>
      <c r="N143" s="267"/>
      <c r="O143" s="268"/>
      <c r="P143" s="263">
        <f t="shared" si="5"/>
        <v>0</v>
      </c>
      <c r="Q143" s="263"/>
      <c r="R143" s="36"/>
      <c r="T143" s="176" t="s">
        <v>24</v>
      </c>
      <c r="U143" s="43" t="s">
        <v>52</v>
      </c>
      <c r="V143" s="123">
        <f t="shared" si="6"/>
        <v>0</v>
      </c>
      <c r="W143" s="123">
        <f t="shared" si="7"/>
        <v>0</v>
      </c>
      <c r="X143" s="123">
        <f t="shared" si="8"/>
        <v>0</v>
      </c>
      <c r="Y143" s="35"/>
      <c r="Z143" s="177">
        <f t="shared" si="9"/>
        <v>0</v>
      </c>
      <c r="AA143" s="177">
        <v>0</v>
      </c>
      <c r="AB143" s="177">
        <f t="shared" si="10"/>
        <v>0</v>
      </c>
      <c r="AC143" s="177">
        <v>0</v>
      </c>
      <c r="AD143" s="178">
        <f t="shared" si="11"/>
        <v>0</v>
      </c>
      <c r="AR143" s="17" t="s">
        <v>244</v>
      </c>
      <c r="AT143" s="17" t="s">
        <v>183</v>
      </c>
      <c r="AU143" s="17" t="s">
        <v>125</v>
      </c>
      <c r="AY143" s="17" t="s">
        <v>176</v>
      </c>
      <c r="BE143" s="110">
        <f t="shared" si="12"/>
        <v>0</v>
      </c>
      <c r="BF143" s="110">
        <f t="shared" si="13"/>
        <v>0</v>
      </c>
      <c r="BG143" s="110">
        <f t="shared" si="14"/>
        <v>0</v>
      </c>
      <c r="BH143" s="110">
        <f t="shared" si="15"/>
        <v>0</v>
      </c>
      <c r="BI143" s="110">
        <f t="shared" si="16"/>
        <v>0</v>
      </c>
      <c r="BJ143" s="17" t="s">
        <v>26</v>
      </c>
      <c r="BK143" s="110">
        <f t="shared" si="17"/>
        <v>0</v>
      </c>
      <c r="BL143" s="17" t="s">
        <v>240</v>
      </c>
      <c r="BM143" s="17" t="s">
        <v>645</v>
      </c>
    </row>
    <row r="144" spans="2:65" s="1" customFormat="1" ht="54" customHeight="1">
      <c r="B144" s="34"/>
      <c r="C144" s="35"/>
      <c r="D144" s="35"/>
      <c r="E144" s="35"/>
      <c r="F144" s="269" t="s">
        <v>646</v>
      </c>
      <c r="G144" s="270"/>
      <c r="H144" s="270"/>
      <c r="I144" s="270"/>
      <c r="J144" s="35"/>
      <c r="K144" s="35"/>
      <c r="L144" s="35"/>
      <c r="M144" s="35"/>
      <c r="N144" s="35"/>
      <c r="O144" s="35"/>
      <c r="P144" s="35"/>
      <c r="Q144" s="35"/>
      <c r="R144" s="36"/>
      <c r="T144" s="144"/>
      <c r="U144" s="35"/>
      <c r="V144" s="35"/>
      <c r="W144" s="35"/>
      <c r="X144" s="35"/>
      <c r="Y144" s="35"/>
      <c r="Z144" s="35"/>
      <c r="AA144" s="35"/>
      <c r="AB144" s="35"/>
      <c r="AC144" s="35"/>
      <c r="AD144" s="77"/>
      <c r="AT144" s="17" t="s">
        <v>189</v>
      </c>
      <c r="AU144" s="17" t="s">
        <v>125</v>
      </c>
    </row>
    <row r="145" spans="2:65" s="1" customFormat="1" ht="22.5" customHeight="1">
      <c r="B145" s="34"/>
      <c r="C145" s="171" t="s">
        <v>12</v>
      </c>
      <c r="D145" s="171" t="s">
        <v>177</v>
      </c>
      <c r="E145" s="172" t="s">
        <v>647</v>
      </c>
      <c r="F145" s="262" t="s">
        <v>648</v>
      </c>
      <c r="G145" s="262"/>
      <c r="H145" s="262"/>
      <c r="I145" s="262"/>
      <c r="J145" s="173" t="s">
        <v>230</v>
      </c>
      <c r="K145" s="174">
        <v>2</v>
      </c>
      <c r="L145" s="175">
        <v>0</v>
      </c>
      <c r="M145" s="264">
        <v>0</v>
      </c>
      <c r="N145" s="265"/>
      <c r="O145" s="265"/>
      <c r="P145" s="263">
        <f>ROUND(V145*K145,2)</f>
        <v>0</v>
      </c>
      <c r="Q145" s="263"/>
      <c r="R145" s="36"/>
      <c r="T145" s="176" t="s">
        <v>24</v>
      </c>
      <c r="U145" s="43" t="s">
        <v>52</v>
      </c>
      <c r="V145" s="123">
        <f>L145+M145</f>
        <v>0</v>
      </c>
      <c r="W145" s="123">
        <f>ROUND(L145*K145,2)</f>
        <v>0</v>
      </c>
      <c r="X145" s="123">
        <f>ROUND(M145*K145,2)</f>
        <v>0</v>
      </c>
      <c r="Y145" s="35"/>
      <c r="Z145" s="177">
        <f>Y145*K145</f>
        <v>0</v>
      </c>
      <c r="AA145" s="177">
        <v>0</v>
      </c>
      <c r="AB145" s="177">
        <f>AA145*K145</f>
        <v>0</v>
      </c>
      <c r="AC145" s="177">
        <v>0</v>
      </c>
      <c r="AD145" s="178">
        <f>AC145*K145</f>
        <v>0</v>
      </c>
      <c r="AR145" s="17" t="s">
        <v>240</v>
      </c>
      <c r="AT145" s="17" t="s">
        <v>177</v>
      </c>
      <c r="AU145" s="17" t="s">
        <v>125</v>
      </c>
      <c r="AY145" s="17" t="s">
        <v>176</v>
      </c>
      <c r="BE145" s="110">
        <f>IF(U145="základní",P145,0)</f>
        <v>0</v>
      </c>
      <c r="BF145" s="110">
        <f>IF(U145="snížená",P145,0)</f>
        <v>0</v>
      </c>
      <c r="BG145" s="110">
        <f>IF(U145="zákl. přenesená",P145,0)</f>
        <v>0</v>
      </c>
      <c r="BH145" s="110">
        <f>IF(U145="sníž. přenesená",P145,0)</f>
        <v>0</v>
      </c>
      <c r="BI145" s="110">
        <f>IF(U145="nulová",P145,0)</f>
        <v>0</v>
      </c>
      <c r="BJ145" s="17" t="s">
        <v>26</v>
      </c>
      <c r="BK145" s="110">
        <f>ROUND(V145*K145,2)</f>
        <v>0</v>
      </c>
      <c r="BL145" s="17" t="s">
        <v>240</v>
      </c>
      <c r="BM145" s="17" t="s">
        <v>649</v>
      </c>
    </row>
    <row r="146" spans="2:65" s="1" customFormat="1" ht="31.5" customHeight="1">
      <c r="B146" s="34"/>
      <c r="C146" s="179" t="s">
        <v>181</v>
      </c>
      <c r="D146" s="179" t="s">
        <v>183</v>
      </c>
      <c r="E146" s="180" t="s">
        <v>650</v>
      </c>
      <c r="F146" s="266" t="s">
        <v>651</v>
      </c>
      <c r="G146" s="266"/>
      <c r="H146" s="266"/>
      <c r="I146" s="266"/>
      <c r="J146" s="181" t="s">
        <v>235</v>
      </c>
      <c r="K146" s="182">
        <v>2</v>
      </c>
      <c r="L146" s="183">
        <v>0</v>
      </c>
      <c r="M146" s="267"/>
      <c r="N146" s="267"/>
      <c r="O146" s="268"/>
      <c r="P146" s="263">
        <f>ROUND(V146*K146,2)</f>
        <v>0</v>
      </c>
      <c r="Q146" s="263"/>
      <c r="R146" s="36"/>
      <c r="T146" s="176" t="s">
        <v>24</v>
      </c>
      <c r="U146" s="43" t="s">
        <v>52</v>
      </c>
      <c r="V146" s="123">
        <f>L146+M146</f>
        <v>0</v>
      </c>
      <c r="W146" s="123">
        <f>ROUND(L146*K146,2)</f>
        <v>0</v>
      </c>
      <c r="X146" s="123">
        <f>ROUND(M146*K146,2)</f>
        <v>0</v>
      </c>
      <c r="Y146" s="35"/>
      <c r="Z146" s="177">
        <f>Y146*K146</f>
        <v>0</v>
      </c>
      <c r="AA146" s="177">
        <v>0</v>
      </c>
      <c r="AB146" s="177">
        <f>AA146*K146</f>
        <v>0</v>
      </c>
      <c r="AC146" s="177">
        <v>0</v>
      </c>
      <c r="AD146" s="178">
        <f>AC146*K146</f>
        <v>0</v>
      </c>
      <c r="AR146" s="17" t="s">
        <v>244</v>
      </c>
      <c r="AT146" s="17" t="s">
        <v>183</v>
      </c>
      <c r="AU146" s="17" t="s">
        <v>125</v>
      </c>
      <c r="AY146" s="17" t="s">
        <v>176</v>
      </c>
      <c r="BE146" s="110">
        <f>IF(U146="základní",P146,0)</f>
        <v>0</v>
      </c>
      <c r="BF146" s="110">
        <f>IF(U146="snížená",P146,0)</f>
        <v>0</v>
      </c>
      <c r="BG146" s="110">
        <f>IF(U146="zákl. přenesená",P146,0)</f>
        <v>0</v>
      </c>
      <c r="BH146" s="110">
        <f>IF(U146="sníž. přenesená",P146,0)</f>
        <v>0</v>
      </c>
      <c r="BI146" s="110">
        <f>IF(U146="nulová",P146,0)</f>
        <v>0</v>
      </c>
      <c r="BJ146" s="17" t="s">
        <v>26</v>
      </c>
      <c r="BK146" s="110">
        <f>ROUND(V146*K146,2)</f>
        <v>0</v>
      </c>
      <c r="BL146" s="17" t="s">
        <v>240</v>
      </c>
      <c r="BM146" s="17" t="s">
        <v>652</v>
      </c>
    </row>
    <row r="147" spans="2:65" s="1" customFormat="1" ht="30" customHeight="1">
      <c r="B147" s="34"/>
      <c r="C147" s="35"/>
      <c r="D147" s="35"/>
      <c r="E147" s="35"/>
      <c r="F147" s="269" t="s">
        <v>653</v>
      </c>
      <c r="G147" s="270"/>
      <c r="H147" s="270"/>
      <c r="I147" s="270"/>
      <c r="J147" s="35"/>
      <c r="K147" s="35"/>
      <c r="L147" s="35"/>
      <c r="M147" s="35"/>
      <c r="N147" s="35"/>
      <c r="O147" s="35"/>
      <c r="P147" s="35"/>
      <c r="Q147" s="35"/>
      <c r="R147" s="36"/>
      <c r="T147" s="144"/>
      <c r="U147" s="35"/>
      <c r="V147" s="35"/>
      <c r="W147" s="35"/>
      <c r="X147" s="35"/>
      <c r="Y147" s="35"/>
      <c r="Z147" s="35"/>
      <c r="AA147" s="35"/>
      <c r="AB147" s="35"/>
      <c r="AC147" s="35"/>
      <c r="AD147" s="77"/>
      <c r="AT147" s="17" t="s">
        <v>189</v>
      </c>
      <c r="AU147" s="17" t="s">
        <v>125</v>
      </c>
    </row>
    <row r="148" spans="2:65" s="1" customFormat="1" ht="22.5" customHeight="1">
      <c r="B148" s="34"/>
      <c r="C148" s="171" t="s">
        <v>249</v>
      </c>
      <c r="D148" s="171" t="s">
        <v>177</v>
      </c>
      <c r="E148" s="172" t="s">
        <v>654</v>
      </c>
      <c r="F148" s="262" t="s">
        <v>655</v>
      </c>
      <c r="G148" s="262"/>
      <c r="H148" s="262"/>
      <c r="I148" s="262"/>
      <c r="J148" s="173" t="s">
        <v>230</v>
      </c>
      <c r="K148" s="174">
        <v>2</v>
      </c>
      <c r="L148" s="175">
        <v>0</v>
      </c>
      <c r="M148" s="264">
        <v>0</v>
      </c>
      <c r="N148" s="265"/>
      <c r="O148" s="265"/>
      <c r="P148" s="263">
        <f>ROUND(V148*K148,2)</f>
        <v>0</v>
      </c>
      <c r="Q148" s="263"/>
      <c r="R148" s="36"/>
      <c r="T148" s="176" t="s">
        <v>24</v>
      </c>
      <c r="U148" s="43" t="s">
        <v>52</v>
      </c>
      <c r="V148" s="123">
        <f>L148+M148</f>
        <v>0</v>
      </c>
      <c r="W148" s="123">
        <f>ROUND(L148*K148,2)</f>
        <v>0</v>
      </c>
      <c r="X148" s="123">
        <f>ROUND(M148*K148,2)</f>
        <v>0</v>
      </c>
      <c r="Y148" s="35"/>
      <c r="Z148" s="177">
        <f>Y148*K148</f>
        <v>0</v>
      </c>
      <c r="AA148" s="177">
        <v>0</v>
      </c>
      <c r="AB148" s="177">
        <f>AA148*K148</f>
        <v>0</v>
      </c>
      <c r="AC148" s="177">
        <v>0</v>
      </c>
      <c r="AD148" s="178">
        <f>AC148*K148</f>
        <v>0</v>
      </c>
      <c r="AR148" s="17" t="s">
        <v>240</v>
      </c>
      <c r="AT148" s="17" t="s">
        <v>177</v>
      </c>
      <c r="AU148" s="17" t="s">
        <v>125</v>
      </c>
      <c r="AY148" s="17" t="s">
        <v>176</v>
      </c>
      <c r="BE148" s="110">
        <f>IF(U148="základní",P148,0)</f>
        <v>0</v>
      </c>
      <c r="BF148" s="110">
        <f>IF(U148="snížená",P148,0)</f>
        <v>0</v>
      </c>
      <c r="BG148" s="110">
        <f>IF(U148="zákl. přenesená",P148,0)</f>
        <v>0</v>
      </c>
      <c r="BH148" s="110">
        <f>IF(U148="sníž. přenesená",P148,0)</f>
        <v>0</v>
      </c>
      <c r="BI148" s="110">
        <f>IF(U148="nulová",P148,0)</f>
        <v>0</v>
      </c>
      <c r="BJ148" s="17" t="s">
        <v>26</v>
      </c>
      <c r="BK148" s="110">
        <f>ROUND(V148*K148,2)</f>
        <v>0</v>
      </c>
      <c r="BL148" s="17" t="s">
        <v>240</v>
      </c>
      <c r="BM148" s="17" t="s">
        <v>656</v>
      </c>
    </row>
    <row r="149" spans="2:65" s="1" customFormat="1" ht="22.5" customHeight="1">
      <c r="B149" s="34"/>
      <c r="C149" s="179" t="s">
        <v>254</v>
      </c>
      <c r="D149" s="179" t="s">
        <v>183</v>
      </c>
      <c r="E149" s="180" t="s">
        <v>657</v>
      </c>
      <c r="F149" s="266" t="s">
        <v>658</v>
      </c>
      <c r="G149" s="266"/>
      <c r="H149" s="266"/>
      <c r="I149" s="266"/>
      <c r="J149" s="181" t="s">
        <v>235</v>
      </c>
      <c r="K149" s="182">
        <v>2</v>
      </c>
      <c r="L149" s="183">
        <v>0</v>
      </c>
      <c r="M149" s="267"/>
      <c r="N149" s="267"/>
      <c r="O149" s="268"/>
      <c r="P149" s="263">
        <f>ROUND(V149*K149,2)</f>
        <v>0</v>
      </c>
      <c r="Q149" s="263"/>
      <c r="R149" s="36"/>
      <c r="T149" s="176" t="s">
        <v>24</v>
      </c>
      <c r="U149" s="43" t="s">
        <v>52</v>
      </c>
      <c r="V149" s="123">
        <f>L149+M149</f>
        <v>0</v>
      </c>
      <c r="W149" s="123">
        <f>ROUND(L149*K149,2)</f>
        <v>0</v>
      </c>
      <c r="X149" s="123">
        <f>ROUND(M149*K149,2)</f>
        <v>0</v>
      </c>
      <c r="Y149" s="35"/>
      <c r="Z149" s="177">
        <f>Y149*K149</f>
        <v>0</v>
      </c>
      <c r="AA149" s="177">
        <v>0</v>
      </c>
      <c r="AB149" s="177">
        <f>AA149*K149</f>
        <v>0</v>
      </c>
      <c r="AC149" s="177">
        <v>0</v>
      </c>
      <c r="AD149" s="178">
        <f>AC149*K149</f>
        <v>0</v>
      </c>
      <c r="AR149" s="17" t="s">
        <v>244</v>
      </c>
      <c r="AT149" s="17" t="s">
        <v>183</v>
      </c>
      <c r="AU149" s="17" t="s">
        <v>125</v>
      </c>
      <c r="AY149" s="17" t="s">
        <v>176</v>
      </c>
      <c r="BE149" s="110">
        <f>IF(U149="základní",P149,0)</f>
        <v>0</v>
      </c>
      <c r="BF149" s="110">
        <f>IF(U149="snížená",P149,0)</f>
        <v>0</v>
      </c>
      <c r="BG149" s="110">
        <f>IF(U149="zákl. přenesená",P149,0)</f>
        <v>0</v>
      </c>
      <c r="BH149" s="110">
        <f>IF(U149="sníž. přenesená",P149,0)</f>
        <v>0</v>
      </c>
      <c r="BI149" s="110">
        <f>IF(U149="nulová",P149,0)</f>
        <v>0</v>
      </c>
      <c r="BJ149" s="17" t="s">
        <v>26</v>
      </c>
      <c r="BK149" s="110">
        <f>ROUND(V149*K149,2)</f>
        <v>0</v>
      </c>
      <c r="BL149" s="17" t="s">
        <v>240</v>
      </c>
      <c r="BM149" s="17" t="s">
        <v>659</v>
      </c>
    </row>
    <row r="150" spans="2:65" s="1" customFormat="1" ht="30" customHeight="1">
      <c r="B150" s="34"/>
      <c r="C150" s="35"/>
      <c r="D150" s="35"/>
      <c r="E150" s="35"/>
      <c r="F150" s="269" t="s">
        <v>660</v>
      </c>
      <c r="G150" s="270"/>
      <c r="H150" s="270"/>
      <c r="I150" s="270"/>
      <c r="J150" s="35"/>
      <c r="K150" s="35"/>
      <c r="L150" s="35"/>
      <c r="M150" s="35"/>
      <c r="N150" s="35"/>
      <c r="O150" s="35"/>
      <c r="P150" s="35"/>
      <c r="Q150" s="35"/>
      <c r="R150" s="36"/>
      <c r="T150" s="144"/>
      <c r="U150" s="35"/>
      <c r="V150" s="35"/>
      <c r="W150" s="35"/>
      <c r="X150" s="35"/>
      <c r="Y150" s="35"/>
      <c r="Z150" s="35"/>
      <c r="AA150" s="35"/>
      <c r="AB150" s="35"/>
      <c r="AC150" s="35"/>
      <c r="AD150" s="77"/>
      <c r="AT150" s="17" t="s">
        <v>189</v>
      </c>
      <c r="AU150" s="17" t="s">
        <v>125</v>
      </c>
    </row>
    <row r="151" spans="2:65" s="1" customFormat="1" ht="22.5" customHeight="1">
      <c r="B151" s="34"/>
      <c r="C151" s="171" t="s">
        <v>259</v>
      </c>
      <c r="D151" s="171" t="s">
        <v>177</v>
      </c>
      <c r="E151" s="172" t="s">
        <v>661</v>
      </c>
      <c r="F151" s="262" t="s">
        <v>662</v>
      </c>
      <c r="G151" s="262"/>
      <c r="H151" s="262"/>
      <c r="I151" s="262"/>
      <c r="J151" s="173" t="s">
        <v>230</v>
      </c>
      <c r="K151" s="174">
        <v>2</v>
      </c>
      <c r="L151" s="175">
        <v>0</v>
      </c>
      <c r="M151" s="264">
        <v>0</v>
      </c>
      <c r="N151" s="265"/>
      <c r="O151" s="265"/>
      <c r="P151" s="263">
        <f>ROUND(V151*K151,2)</f>
        <v>0</v>
      </c>
      <c r="Q151" s="263"/>
      <c r="R151" s="36"/>
      <c r="T151" s="176" t="s">
        <v>24</v>
      </c>
      <c r="U151" s="43" t="s">
        <v>52</v>
      </c>
      <c r="V151" s="123">
        <f>L151+M151</f>
        <v>0</v>
      </c>
      <c r="W151" s="123">
        <f>ROUND(L151*K151,2)</f>
        <v>0</v>
      </c>
      <c r="X151" s="123">
        <f>ROUND(M151*K151,2)</f>
        <v>0</v>
      </c>
      <c r="Y151" s="35"/>
      <c r="Z151" s="177">
        <f>Y151*K151</f>
        <v>0</v>
      </c>
      <c r="AA151" s="177">
        <v>0</v>
      </c>
      <c r="AB151" s="177">
        <f>AA151*K151</f>
        <v>0</v>
      </c>
      <c r="AC151" s="177">
        <v>0</v>
      </c>
      <c r="AD151" s="178">
        <f>AC151*K151</f>
        <v>0</v>
      </c>
      <c r="AR151" s="17" t="s">
        <v>240</v>
      </c>
      <c r="AT151" s="17" t="s">
        <v>177</v>
      </c>
      <c r="AU151" s="17" t="s">
        <v>125</v>
      </c>
      <c r="AY151" s="17" t="s">
        <v>176</v>
      </c>
      <c r="BE151" s="110">
        <f>IF(U151="základní",P151,0)</f>
        <v>0</v>
      </c>
      <c r="BF151" s="110">
        <f>IF(U151="snížená",P151,0)</f>
        <v>0</v>
      </c>
      <c r="BG151" s="110">
        <f>IF(U151="zákl. přenesená",P151,0)</f>
        <v>0</v>
      </c>
      <c r="BH151" s="110">
        <f>IF(U151="sníž. přenesená",P151,0)</f>
        <v>0</v>
      </c>
      <c r="BI151" s="110">
        <f>IF(U151="nulová",P151,0)</f>
        <v>0</v>
      </c>
      <c r="BJ151" s="17" t="s">
        <v>26</v>
      </c>
      <c r="BK151" s="110">
        <f>ROUND(V151*K151,2)</f>
        <v>0</v>
      </c>
      <c r="BL151" s="17" t="s">
        <v>240</v>
      </c>
      <c r="BM151" s="17" t="s">
        <v>663</v>
      </c>
    </row>
    <row r="152" spans="2:65" s="1" customFormat="1" ht="31.5" customHeight="1">
      <c r="B152" s="34"/>
      <c r="C152" s="179" t="s">
        <v>264</v>
      </c>
      <c r="D152" s="179" t="s">
        <v>183</v>
      </c>
      <c r="E152" s="180" t="s">
        <v>664</v>
      </c>
      <c r="F152" s="266" t="s">
        <v>665</v>
      </c>
      <c r="G152" s="266"/>
      <c r="H152" s="266"/>
      <c r="I152" s="266"/>
      <c r="J152" s="181" t="s">
        <v>235</v>
      </c>
      <c r="K152" s="182">
        <v>2</v>
      </c>
      <c r="L152" s="183">
        <v>0</v>
      </c>
      <c r="M152" s="267"/>
      <c r="N152" s="267"/>
      <c r="O152" s="268"/>
      <c r="P152" s="263">
        <f>ROUND(V152*K152,2)</f>
        <v>0</v>
      </c>
      <c r="Q152" s="263"/>
      <c r="R152" s="36"/>
      <c r="T152" s="176" t="s">
        <v>24</v>
      </c>
      <c r="U152" s="43" t="s">
        <v>52</v>
      </c>
      <c r="V152" s="123">
        <f>L152+M152</f>
        <v>0</v>
      </c>
      <c r="W152" s="123">
        <f>ROUND(L152*K152,2)</f>
        <v>0</v>
      </c>
      <c r="X152" s="123">
        <f>ROUND(M152*K152,2)</f>
        <v>0</v>
      </c>
      <c r="Y152" s="35"/>
      <c r="Z152" s="177">
        <f>Y152*K152</f>
        <v>0</v>
      </c>
      <c r="AA152" s="177">
        <v>0</v>
      </c>
      <c r="AB152" s="177">
        <f>AA152*K152</f>
        <v>0</v>
      </c>
      <c r="AC152" s="177">
        <v>0</v>
      </c>
      <c r="AD152" s="178">
        <f>AC152*K152</f>
        <v>0</v>
      </c>
      <c r="AR152" s="17" t="s">
        <v>244</v>
      </c>
      <c r="AT152" s="17" t="s">
        <v>183</v>
      </c>
      <c r="AU152" s="17" t="s">
        <v>125</v>
      </c>
      <c r="AY152" s="17" t="s">
        <v>176</v>
      </c>
      <c r="BE152" s="110">
        <f>IF(U152="základní",P152,0)</f>
        <v>0</v>
      </c>
      <c r="BF152" s="110">
        <f>IF(U152="snížená",P152,0)</f>
        <v>0</v>
      </c>
      <c r="BG152" s="110">
        <f>IF(U152="zákl. přenesená",P152,0)</f>
        <v>0</v>
      </c>
      <c r="BH152" s="110">
        <f>IF(U152="sníž. přenesená",P152,0)</f>
        <v>0</v>
      </c>
      <c r="BI152" s="110">
        <f>IF(U152="nulová",P152,0)</f>
        <v>0</v>
      </c>
      <c r="BJ152" s="17" t="s">
        <v>26</v>
      </c>
      <c r="BK152" s="110">
        <f>ROUND(V152*K152,2)</f>
        <v>0</v>
      </c>
      <c r="BL152" s="17" t="s">
        <v>240</v>
      </c>
      <c r="BM152" s="17" t="s">
        <v>666</v>
      </c>
    </row>
    <row r="153" spans="2:65" s="1" customFormat="1" ht="42" customHeight="1">
      <c r="B153" s="34"/>
      <c r="C153" s="35"/>
      <c r="D153" s="35"/>
      <c r="E153" s="35"/>
      <c r="F153" s="269" t="s">
        <v>667</v>
      </c>
      <c r="G153" s="270"/>
      <c r="H153" s="270"/>
      <c r="I153" s="270"/>
      <c r="J153" s="35"/>
      <c r="K153" s="35"/>
      <c r="L153" s="35"/>
      <c r="M153" s="35"/>
      <c r="N153" s="35"/>
      <c r="O153" s="35"/>
      <c r="P153" s="35"/>
      <c r="Q153" s="35"/>
      <c r="R153" s="36"/>
      <c r="T153" s="144"/>
      <c r="U153" s="35"/>
      <c r="V153" s="35"/>
      <c r="W153" s="35"/>
      <c r="X153" s="35"/>
      <c r="Y153" s="35"/>
      <c r="Z153" s="35"/>
      <c r="AA153" s="35"/>
      <c r="AB153" s="35"/>
      <c r="AC153" s="35"/>
      <c r="AD153" s="77"/>
      <c r="AT153" s="17" t="s">
        <v>189</v>
      </c>
      <c r="AU153" s="17" t="s">
        <v>125</v>
      </c>
    </row>
    <row r="154" spans="2:65" s="9" customFormat="1" ht="37.35" customHeight="1">
      <c r="B154" s="159"/>
      <c r="C154" s="160"/>
      <c r="D154" s="161" t="s">
        <v>144</v>
      </c>
      <c r="E154" s="161"/>
      <c r="F154" s="161"/>
      <c r="G154" s="161"/>
      <c r="H154" s="161"/>
      <c r="I154" s="161"/>
      <c r="J154" s="161"/>
      <c r="K154" s="161"/>
      <c r="L154" s="161"/>
      <c r="M154" s="258">
        <f>BK154</f>
        <v>0</v>
      </c>
      <c r="N154" s="255"/>
      <c r="O154" s="255"/>
      <c r="P154" s="255"/>
      <c r="Q154" s="255"/>
      <c r="R154" s="162"/>
      <c r="T154" s="163"/>
      <c r="U154" s="160"/>
      <c r="V154" s="160"/>
      <c r="W154" s="164">
        <f>W155+W158+W160</f>
        <v>0</v>
      </c>
      <c r="X154" s="164">
        <f>X155+X158+X160</f>
        <v>0</v>
      </c>
      <c r="Y154" s="160"/>
      <c r="Z154" s="165">
        <f>Z155+Z158+Z160</f>
        <v>0</v>
      </c>
      <c r="AA154" s="160"/>
      <c r="AB154" s="165">
        <f>AB155+AB158+AB160</f>
        <v>1.5400000000000001E-3</v>
      </c>
      <c r="AC154" s="160"/>
      <c r="AD154" s="166">
        <f>AD155+AD158+AD160</f>
        <v>0</v>
      </c>
      <c r="AR154" s="167" t="s">
        <v>198</v>
      </c>
      <c r="AT154" s="168" t="s">
        <v>88</v>
      </c>
      <c r="AU154" s="168" t="s">
        <v>89</v>
      </c>
      <c r="AY154" s="167" t="s">
        <v>176</v>
      </c>
      <c r="BK154" s="169">
        <f>BK155+BK158+BK160</f>
        <v>0</v>
      </c>
    </row>
    <row r="155" spans="2:65" s="9" customFormat="1" ht="19.899999999999999" customHeight="1">
      <c r="B155" s="159"/>
      <c r="C155" s="160"/>
      <c r="D155" s="170" t="s">
        <v>145</v>
      </c>
      <c r="E155" s="170"/>
      <c r="F155" s="170"/>
      <c r="G155" s="170"/>
      <c r="H155" s="170"/>
      <c r="I155" s="170"/>
      <c r="J155" s="170"/>
      <c r="K155" s="170"/>
      <c r="L155" s="170"/>
      <c r="M155" s="276">
        <f>BK155</f>
        <v>0</v>
      </c>
      <c r="N155" s="277"/>
      <c r="O155" s="277"/>
      <c r="P155" s="277"/>
      <c r="Q155" s="277"/>
      <c r="R155" s="162"/>
      <c r="T155" s="163"/>
      <c r="U155" s="160"/>
      <c r="V155" s="160"/>
      <c r="W155" s="164">
        <f>SUM(W156:W157)</f>
        <v>0</v>
      </c>
      <c r="X155" s="164">
        <f>SUM(X156:X157)</f>
        <v>0</v>
      </c>
      <c r="Y155" s="160"/>
      <c r="Z155" s="165">
        <f>SUM(Z156:Z157)</f>
        <v>0</v>
      </c>
      <c r="AA155" s="160"/>
      <c r="AB155" s="165">
        <f>SUM(AB156:AB157)</f>
        <v>0</v>
      </c>
      <c r="AC155" s="160"/>
      <c r="AD155" s="166">
        <f>SUM(AD156:AD157)</f>
        <v>0</v>
      </c>
      <c r="AR155" s="167" t="s">
        <v>198</v>
      </c>
      <c r="AT155" s="168" t="s">
        <v>88</v>
      </c>
      <c r="AU155" s="168" t="s">
        <v>26</v>
      </c>
      <c r="AY155" s="167" t="s">
        <v>176</v>
      </c>
      <c r="BK155" s="169">
        <f>SUM(BK156:BK157)</f>
        <v>0</v>
      </c>
    </row>
    <row r="156" spans="2:65" s="1" customFormat="1" ht="22.5" customHeight="1">
      <c r="B156" s="34"/>
      <c r="C156" s="171" t="s">
        <v>11</v>
      </c>
      <c r="D156" s="171" t="s">
        <v>177</v>
      </c>
      <c r="E156" s="172" t="s">
        <v>347</v>
      </c>
      <c r="F156" s="262" t="s">
        <v>668</v>
      </c>
      <c r="G156" s="262"/>
      <c r="H156" s="262"/>
      <c r="I156" s="262"/>
      <c r="J156" s="173" t="s">
        <v>669</v>
      </c>
      <c r="K156" s="174">
        <v>1</v>
      </c>
      <c r="L156" s="175">
        <v>0</v>
      </c>
      <c r="M156" s="264">
        <v>0</v>
      </c>
      <c r="N156" s="265"/>
      <c r="O156" s="265"/>
      <c r="P156" s="263">
        <f>ROUND(V156*K156,2)</f>
        <v>0</v>
      </c>
      <c r="Q156" s="263"/>
      <c r="R156" s="36"/>
      <c r="T156" s="176" t="s">
        <v>24</v>
      </c>
      <c r="U156" s="43" t="s">
        <v>52</v>
      </c>
      <c r="V156" s="123">
        <f>L156+M156</f>
        <v>0</v>
      </c>
      <c r="W156" s="123">
        <f>ROUND(L156*K156,2)</f>
        <v>0</v>
      </c>
      <c r="X156" s="123">
        <f>ROUND(M156*K156,2)</f>
        <v>0</v>
      </c>
      <c r="Y156" s="35"/>
      <c r="Z156" s="177">
        <f>Y156*K156</f>
        <v>0</v>
      </c>
      <c r="AA156" s="177">
        <v>0</v>
      </c>
      <c r="AB156" s="177">
        <f>AA156*K156</f>
        <v>0</v>
      </c>
      <c r="AC156" s="177">
        <v>0</v>
      </c>
      <c r="AD156" s="178">
        <f>AC156*K156</f>
        <v>0</v>
      </c>
      <c r="AR156" s="17" t="s">
        <v>349</v>
      </c>
      <c r="AT156" s="17" t="s">
        <v>177</v>
      </c>
      <c r="AU156" s="17" t="s">
        <v>125</v>
      </c>
      <c r="AY156" s="17" t="s">
        <v>176</v>
      </c>
      <c r="BE156" s="110">
        <f>IF(U156="základní",P156,0)</f>
        <v>0</v>
      </c>
      <c r="BF156" s="110">
        <f>IF(U156="snížená",P156,0)</f>
        <v>0</v>
      </c>
      <c r="BG156" s="110">
        <f>IF(U156="zákl. přenesená",P156,0)</f>
        <v>0</v>
      </c>
      <c r="BH156" s="110">
        <f>IF(U156="sníž. přenesená",P156,0)</f>
        <v>0</v>
      </c>
      <c r="BI156" s="110">
        <f>IF(U156="nulová",P156,0)</f>
        <v>0</v>
      </c>
      <c r="BJ156" s="17" t="s">
        <v>26</v>
      </c>
      <c r="BK156" s="110">
        <f>ROUND(V156*K156,2)</f>
        <v>0</v>
      </c>
      <c r="BL156" s="17" t="s">
        <v>349</v>
      </c>
      <c r="BM156" s="17" t="s">
        <v>670</v>
      </c>
    </row>
    <row r="157" spans="2:65" s="1" customFormat="1" ht="22.5" customHeight="1">
      <c r="B157" s="34"/>
      <c r="C157" s="171" t="s">
        <v>272</v>
      </c>
      <c r="D157" s="171" t="s">
        <v>177</v>
      </c>
      <c r="E157" s="172" t="s">
        <v>352</v>
      </c>
      <c r="F157" s="262" t="s">
        <v>353</v>
      </c>
      <c r="G157" s="262"/>
      <c r="H157" s="262"/>
      <c r="I157" s="262"/>
      <c r="J157" s="173" t="s">
        <v>669</v>
      </c>
      <c r="K157" s="174">
        <v>1</v>
      </c>
      <c r="L157" s="175">
        <v>0</v>
      </c>
      <c r="M157" s="264">
        <v>0</v>
      </c>
      <c r="N157" s="265"/>
      <c r="O157" s="265"/>
      <c r="P157" s="263">
        <f>ROUND(V157*K157,2)</f>
        <v>0</v>
      </c>
      <c r="Q157" s="263"/>
      <c r="R157" s="36"/>
      <c r="T157" s="176" t="s">
        <v>24</v>
      </c>
      <c r="U157" s="43" t="s">
        <v>52</v>
      </c>
      <c r="V157" s="123">
        <f>L157+M157</f>
        <v>0</v>
      </c>
      <c r="W157" s="123">
        <f>ROUND(L157*K157,2)</f>
        <v>0</v>
      </c>
      <c r="X157" s="123">
        <f>ROUND(M157*K157,2)</f>
        <v>0</v>
      </c>
      <c r="Y157" s="35"/>
      <c r="Z157" s="177">
        <f>Y157*K157</f>
        <v>0</v>
      </c>
      <c r="AA157" s="177">
        <v>0</v>
      </c>
      <c r="AB157" s="177">
        <f>AA157*K157</f>
        <v>0</v>
      </c>
      <c r="AC157" s="177">
        <v>0</v>
      </c>
      <c r="AD157" s="178">
        <f>AC157*K157</f>
        <v>0</v>
      </c>
      <c r="AR157" s="17" t="s">
        <v>349</v>
      </c>
      <c r="AT157" s="17" t="s">
        <v>177</v>
      </c>
      <c r="AU157" s="17" t="s">
        <v>125</v>
      </c>
      <c r="AY157" s="17" t="s">
        <v>176</v>
      </c>
      <c r="BE157" s="110">
        <f>IF(U157="základní",P157,0)</f>
        <v>0</v>
      </c>
      <c r="BF157" s="110">
        <f>IF(U157="snížená",P157,0)</f>
        <v>0</v>
      </c>
      <c r="BG157" s="110">
        <f>IF(U157="zákl. přenesená",P157,0)</f>
        <v>0</v>
      </c>
      <c r="BH157" s="110">
        <f>IF(U157="sníž. přenesená",P157,0)</f>
        <v>0</v>
      </c>
      <c r="BI157" s="110">
        <f>IF(U157="nulová",P157,0)</f>
        <v>0</v>
      </c>
      <c r="BJ157" s="17" t="s">
        <v>26</v>
      </c>
      <c r="BK157" s="110">
        <f>ROUND(V157*K157,2)</f>
        <v>0</v>
      </c>
      <c r="BL157" s="17" t="s">
        <v>349</v>
      </c>
      <c r="BM157" s="17" t="s">
        <v>671</v>
      </c>
    </row>
    <row r="158" spans="2:65" s="9" customFormat="1" ht="29.85" customHeight="1">
      <c r="B158" s="159"/>
      <c r="C158" s="160"/>
      <c r="D158" s="170" t="s">
        <v>146</v>
      </c>
      <c r="E158" s="170"/>
      <c r="F158" s="170"/>
      <c r="G158" s="170"/>
      <c r="H158" s="170"/>
      <c r="I158" s="170"/>
      <c r="J158" s="170"/>
      <c r="K158" s="170"/>
      <c r="L158" s="170"/>
      <c r="M158" s="278">
        <f>BK158</f>
        <v>0</v>
      </c>
      <c r="N158" s="279"/>
      <c r="O158" s="279"/>
      <c r="P158" s="279"/>
      <c r="Q158" s="279"/>
      <c r="R158" s="162"/>
      <c r="T158" s="163"/>
      <c r="U158" s="160"/>
      <c r="V158" s="160"/>
      <c r="W158" s="164">
        <f>W159</f>
        <v>0</v>
      </c>
      <c r="X158" s="164">
        <f>X159</f>
        <v>0</v>
      </c>
      <c r="Y158" s="160"/>
      <c r="Z158" s="165">
        <f>Z159</f>
        <v>0</v>
      </c>
      <c r="AA158" s="160"/>
      <c r="AB158" s="165">
        <f>AB159</f>
        <v>0</v>
      </c>
      <c r="AC158" s="160"/>
      <c r="AD158" s="166">
        <f>AD159</f>
        <v>0</v>
      </c>
      <c r="AR158" s="167" t="s">
        <v>198</v>
      </c>
      <c r="AT158" s="168" t="s">
        <v>88</v>
      </c>
      <c r="AU158" s="168" t="s">
        <v>26</v>
      </c>
      <c r="AY158" s="167" t="s">
        <v>176</v>
      </c>
      <c r="BK158" s="169">
        <f>BK159</f>
        <v>0</v>
      </c>
    </row>
    <row r="159" spans="2:65" s="1" customFormat="1" ht="22.5" customHeight="1">
      <c r="B159" s="34"/>
      <c r="C159" s="171" t="s">
        <v>277</v>
      </c>
      <c r="D159" s="171" t="s">
        <v>177</v>
      </c>
      <c r="E159" s="172" t="s">
        <v>672</v>
      </c>
      <c r="F159" s="262" t="s">
        <v>673</v>
      </c>
      <c r="G159" s="262"/>
      <c r="H159" s="262"/>
      <c r="I159" s="262"/>
      <c r="J159" s="173" t="s">
        <v>669</v>
      </c>
      <c r="K159" s="174">
        <v>1</v>
      </c>
      <c r="L159" s="175">
        <v>0</v>
      </c>
      <c r="M159" s="264">
        <v>0</v>
      </c>
      <c r="N159" s="265"/>
      <c r="O159" s="265"/>
      <c r="P159" s="263">
        <f>ROUND(V159*K159,2)</f>
        <v>0</v>
      </c>
      <c r="Q159" s="263"/>
      <c r="R159" s="36"/>
      <c r="T159" s="176" t="s">
        <v>24</v>
      </c>
      <c r="U159" s="43" t="s">
        <v>52</v>
      </c>
      <c r="V159" s="123">
        <f>L159+M159</f>
        <v>0</v>
      </c>
      <c r="W159" s="123">
        <f>ROUND(L159*K159,2)</f>
        <v>0</v>
      </c>
      <c r="X159" s="123">
        <f>ROUND(M159*K159,2)</f>
        <v>0</v>
      </c>
      <c r="Y159" s="35"/>
      <c r="Z159" s="177">
        <f>Y159*K159</f>
        <v>0</v>
      </c>
      <c r="AA159" s="177">
        <v>0</v>
      </c>
      <c r="AB159" s="177">
        <f>AA159*K159</f>
        <v>0</v>
      </c>
      <c r="AC159" s="177">
        <v>0</v>
      </c>
      <c r="AD159" s="178">
        <f>AC159*K159</f>
        <v>0</v>
      </c>
      <c r="AR159" s="17" t="s">
        <v>349</v>
      </c>
      <c r="AT159" s="17" t="s">
        <v>177</v>
      </c>
      <c r="AU159" s="17" t="s">
        <v>125</v>
      </c>
      <c r="AY159" s="17" t="s">
        <v>176</v>
      </c>
      <c r="BE159" s="110">
        <f>IF(U159="základní",P159,0)</f>
        <v>0</v>
      </c>
      <c r="BF159" s="110">
        <f>IF(U159="snížená",P159,0)</f>
        <v>0</v>
      </c>
      <c r="BG159" s="110">
        <f>IF(U159="zákl. přenesená",P159,0)</f>
        <v>0</v>
      </c>
      <c r="BH159" s="110">
        <f>IF(U159="sníž. přenesená",P159,0)</f>
        <v>0</v>
      </c>
      <c r="BI159" s="110">
        <f>IF(U159="nulová",P159,0)</f>
        <v>0</v>
      </c>
      <c r="BJ159" s="17" t="s">
        <v>26</v>
      </c>
      <c r="BK159" s="110">
        <f>ROUND(V159*K159,2)</f>
        <v>0</v>
      </c>
      <c r="BL159" s="17" t="s">
        <v>349</v>
      </c>
      <c r="BM159" s="17" t="s">
        <v>674</v>
      </c>
    </row>
    <row r="160" spans="2:65" s="9" customFormat="1" ht="29.85" customHeight="1">
      <c r="B160" s="159"/>
      <c r="C160" s="160"/>
      <c r="D160" s="170" t="s">
        <v>147</v>
      </c>
      <c r="E160" s="170"/>
      <c r="F160" s="170"/>
      <c r="G160" s="170"/>
      <c r="H160" s="170"/>
      <c r="I160" s="170"/>
      <c r="J160" s="170"/>
      <c r="K160" s="170"/>
      <c r="L160" s="170"/>
      <c r="M160" s="278">
        <f>BK160</f>
        <v>0</v>
      </c>
      <c r="N160" s="279"/>
      <c r="O160" s="279"/>
      <c r="P160" s="279"/>
      <c r="Q160" s="279"/>
      <c r="R160" s="162"/>
      <c r="T160" s="163"/>
      <c r="U160" s="160"/>
      <c r="V160" s="160"/>
      <c r="W160" s="164">
        <f>SUM(W161:W164)</f>
        <v>0</v>
      </c>
      <c r="X160" s="164">
        <f>SUM(X161:X164)</f>
        <v>0</v>
      </c>
      <c r="Y160" s="160"/>
      <c r="Z160" s="165">
        <f>SUM(Z161:Z164)</f>
        <v>0</v>
      </c>
      <c r="AA160" s="160"/>
      <c r="AB160" s="165">
        <f>SUM(AB161:AB164)</f>
        <v>1.5400000000000001E-3</v>
      </c>
      <c r="AC160" s="160"/>
      <c r="AD160" s="166">
        <f>SUM(AD161:AD164)</f>
        <v>0</v>
      </c>
      <c r="AR160" s="167" t="s">
        <v>198</v>
      </c>
      <c r="AT160" s="168" t="s">
        <v>88</v>
      </c>
      <c r="AU160" s="168" t="s">
        <v>26</v>
      </c>
      <c r="AY160" s="167" t="s">
        <v>176</v>
      </c>
      <c r="BK160" s="169">
        <f>SUM(BK161:BK164)</f>
        <v>0</v>
      </c>
    </row>
    <row r="161" spans="2:65" s="1" customFormat="1" ht="22.5" customHeight="1">
      <c r="B161" s="34"/>
      <c r="C161" s="179" t="s">
        <v>282</v>
      </c>
      <c r="D161" s="179" t="s">
        <v>183</v>
      </c>
      <c r="E161" s="180" t="s">
        <v>675</v>
      </c>
      <c r="F161" s="266" t="s">
        <v>676</v>
      </c>
      <c r="G161" s="266"/>
      <c r="H161" s="266"/>
      <c r="I161" s="266"/>
      <c r="J161" s="181" t="s">
        <v>230</v>
      </c>
      <c r="K161" s="182">
        <v>1</v>
      </c>
      <c r="L161" s="183">
        <v>0</v>
      </c>
      <c r="M161" s="267"/>
      <c r="N161" s="267"/>
      <c r="O161" s="268"/>
      <c r="P161" s="263">
        <f>ROUND(V161*K161,2)</f>
        <v>0</v>
      </c>
      <c r="Q161" s="263"/>
      <c r="R161" s="36"/>
      <c r="T161" s="176" t="s">
        <v>24</v>
      </c>
      <c r="U161" s="43" t="s">
        <v>52</v>
      </c>
      <c r="V161" s="123">
        <f>L161+M161</f>
        <v>0</v>
      </c>
      <c r="W161" s="123">
        <f>ROUND(L161*K161,2)</f>
        <v>0</v>
      </c>
      <c r="X161" s="123">
        <f>ROUND(M161*K161,2)</f>
        <v>0</v>
      </c>
      <c r="Y161" s="35"/>
      <c r="Z161" s="177">
        <f>Y161*K161</f>
        <v>0</v>
      </c>
      <c r="AA161" s="177">
        <v>4.0000000000000003E-5</v>
      </c>
      <c r="AB161" s="177">
        <f>AA161*K161</f>
        <v>4.0000000000000003E-5</v>
      </c>
      <c r="AC161" s="177">
        <v>0</v>
      </c>
      <c r="AD161" s="178">
        <f>AC161*K161</f>
        <v>0</v>
      </c>
      <c r="AR161" s="17" t="s">
        <v>349</v>
      </c>
      <c r="AT161" s="17" t="s">
        <v>183</v>
      </c>
      <c r="AU161" s="17" t="s">
        <v>125</v>
      </c>
      <c r="AY161" s="17" t="s">
        <v>176</v>
      </c>
      <c r="BE161" s="110">
        <f>IF(U161="základní",P161,0)</f>
        <v>0</v>
      </c>
      <c r="BF161" s="110">
        <f>IF(U161="snížená",P161,0)</f>
        <v>0</v>
      </c>
      <c r="BG161" s="110">
        <f>IF(U161="zákl. přenesená",P161,0)</f>
        <v>0</v>
      </c>
      <c r="BH161" s="110">
        <f>IF(U161="sníž. přenesená",P161,0)</f>
        <v>0</v>
      </c>
      <c r="BI161" s="110">
        <f>IF(U161="nulová",P161,0)</f>
        <v>0</v>
      </c>
      <c r="BJ161" s="17" t="s">
        <v>26</v>
      </c>
      <c r="BK161" s="110">
        <f>ROUND(V161*K161,2)</f>
        <v>0</v>
      </c>
      <c r="BL161" s="17" t="s">
        <v>349</v>
      </c>
      <c r="BM161" s="17" t="s">
        <v>677</v>
      </c>
    </row>
    <row r="162" spans="2:65" s="1" customFormat="1" ht="22.5" customHeight="1">
      <c r="B162" s="34"/>
      <c r="C162" s="179" t="s">
        <v>287</v>
      </c>
      <c r="D162" s="179" t="s">
        <v>183</v>
      </c>
      <c r="E162" s="180" t="s">
        <v>370</v>
      </c>
      <c r="F162" s="266" t="s">
        <v>678</v>
      </c>
      <c r="G162" s="266"/>
      <c r="H162" s="266"/>
      <c r="I162" s="266"/>
      <c r="J162" s="181" t="s">
        <v>230</v>
      </c>
      <c r="K162" s="182">
        <v>50</v>
      </c>
      <c r="L162" s="183">
        <v>0</v>
      </c>
      <c r="M162" s="267"/>
      <c r="N162" s="267"/>
      <c r="O162" s="268"/>
      <c r="P162" s="263">
        <f>ROUND(V162*K162,2)</f>
        <v>0</v>
      </c>
      <c r="Q162" s="263"/>
      <c r="R162" s="36"/>
      <c r="T162" s="176" t="s">
        <v>24</v>
      </c>
      <c r="U162" s="43" t="s">
        <v>52</v>
      </c>
      <c r="V162" s="123">
        <f>L162+M162</f>
        <v>0</v>
      </c>
      <c r="W162" s="123">
        <f>ROUND(L162*K162,2)</f>
        <v>0</v>
      </c>
      <c r="X162" s="123">
        <f>ROUND(M162*K162,2)</f>
        <v>0</v>
      </c>
      <c r="Y162" s="35"/>
      <c r="Z162" s="177">
        <f>Y162*K162</f>
        <v>0</v>
      </c>
      <c r="AA162" s="177">
        <v>3.0000000000000001E-5</v>
      </c>
      <c r="AB162" s="177">
        <f>AA162*K162</f>
        <v>1.5E-3</v>
      </c>
      <c r="AC162" s="177">
        <v>0</v>
      </c>
      <c r="AD162" s="178">
        <f>AC162*K162</f>
        <v>0</v>
      </c>
      <c r="AR162" s="17" t="s">
        <v>349</v>
      </c>
      <c r="AT162" s="17" t="s">
        <v>183</v>
      </c>
      <c r="AU162" s="17" t="s">
        <v>125</v>
      </c>
      <c r="AY162" s="17" t="s">
        <v>176</v>
      </c>
      <c r="BE162" s="110">
        <f>IF(U162="základní",P162,0)</f>
        <v>0</v>
      </c>
      <c r="BF162" s="110">
        <f>IF(U162="snížená",P162,0)</f>
        <v>0</v>
      </c>
      <c r="BG162" s="110">
        <f>IF(U162="zákl. přenesená",P162,0)</f>
        <v>0</v>
      </c>
      <c r="BH162" s="110">
        <f>IF(U162="sníž. přenesená",P162,0)</f>
        <v>0</v>
      </c>
      <c r="BI162" s="110">
        <f>IF(U162="nulová",P162,0)</f>
        <v>0</v>
      </c>
      <c r="BJ162" s="17" t="s">
        <v>26</v>
      </c>
      <c r="BK162" s="110">
        <f>ROUND(V162*K162,2)</f>
        <v>0</v>
      </c>
      <c r="BL162" s="17" t="s">
        <v>349</v>
      </c>
      <c r="BM162" s="17" t="s">
        <v>679</v>
      </c>
    </row>
    <row r="163" spans="2:65" s="1" customFormat="1" ht="54" customHeight="1">
      <c r="B163" s="34"/>
      <c r="C163" s="35"/>
      <c r="D163" s="35"/>
      <c r="E163" s="35"/>
      <c r="F163" s="269" t="s">
        <v>680</v>
      </c>
      <c r="G163" s="270"/>
      <c r="H163" s="270"/>
      <c r="I163" s="270"/>
      <c r="J163" s="35"/>
      <c r="K163" s="35"/>
      <c r="L163" s="35"/>
      <c r="M163" s="35"/>
      <c r="N163" s="35"/>
      <c r="O163" s="35"/>
      <c r="P163" s="35"/>
      <c r="Q163" s="35"/>
      <c r="R163" s="36"/>
      <c r="T163" s="144"/>
      <c r="U163" s="35"/>
      <c r="V163" s="35"/>
      <c r="W163" s="35"/>
      <c r="X163" s="35"/>
      <c r="Y163" s="35"/>
      <c r="Z163" s="35"/>
      <c r="AA163" s="35"/>
      <c r="AB163" s="35"/>
      <c r="AC163" s="35"/>
      <c r="AD163" s="77"/>
      <c r="AT163" s="17" t="s">
        <v>189</v>
      </c>
      <c r="AU163" s="17" t="s">
        <v>125</v>
      </c>
    </row>
    <row r="164" spans="2:65" s="1" customFormat="1" ht="31.5" customHeight="1">
      <c r="B164" s="34"/>
      <c r="C164" s="171" t="s">
        <v>292</v>
      </c>
      <c r="D164" s="171" t="s">
        <v>177</v>
      </c>
      <c r="E164" s="172" t="s">
        <v>681</v>
      </c>
      <c r="F164" s="262" t="s">
        <v>682</v>
      </c>
      <c r="G164" s="262"/>
      <c r="H164" s="262"/>
      <c r="I164" s="262"/>
      <c r="J164" s="173" t="s">
        <v>669</v>
      </c>
      <c r="K164" s="174">
        <v>2</v>
      </c>
      <c r="L164" s="175">
        <v>0</v>
      </c>
      <c r="M164" s="264">
        <v>0</v>
      </c>
      <c r="N164" s="265"/>
      <c r="O164" s="265"/>
      <c r="P164" s="263">
        <f>ROUND(V164*K164,2)</f>
        <v>0</v>
      </c>
      <c r="Q164" s="263"/>
      <c r="R164" s="36"/>
      <c r="T164" s="176" t="s">
        <v>24</v>
      </c>
      <c r="U164" s="43" t="s">
        <v>52</v>
      </c>
      <c r="V164" s="123">
        <f>L164+M164</f>
        <v>0</v>
      </c>
      <c r="W164" s="123">
        <f>ROUND(L164*K164,2)</f>
        <v>0</v>
      </c>
      <c r="X164" s="123">
        <f>ROUND(M164*K164,2)</f>
        <v>0</v>
      </c>
      <c r="Y164" s="35"/>
      <c r="Z164" s="177">
        <f>Y164*K164</f>
        <v>0</v>
      </c>
      <c r="AA164" s="177">
        <v>0</v>
      </c>
      <c r="AB164" s="177">
        <f>AA164*K164</f>
        <v>0</v>
      </c>
      <c r="AC164" s="177">
        <v>0</v>
      </c>
      <c r="AD164" s="178">
        <f>AC164*K164</f>
        <v>0</v>
      </c>
      <c r="AR164" s="17" t="s">
        <v>349</v>
      </c>
      <c r="AT164" s="17" t="s">
        <v>177</v>
      </c>
      <c r="AU164" s="17" t="s">
        <v>125</v>
      </c>
      <c r="AY164" s="17" t="s">
        <v>176</v>
      </c>
      <c r="BE164" s="110">
        <f>IF(U164="základní",P164,0)</f>
        <v>0</v>
      </c>
      <c r="BF164" s="110">
        <f>IF(U164="snížená",P164,0)</f>
        <v>0</v>
      </c>
      <c r="BG164" s="110">
        <f>IF(U164="zákl. přenesená",P164,0)</f>
        <v>0</v>
      </c>
      <c r="BH164" s="110">
        <f>IF(U164="sníž. přenesená",P164,0)</f>
        <v>0</v>
      </c>
      <c r="BI164" s="110">
        <f>IF(U164="nulová",P164,0)</f>
        <v>0</v>
      </c>
      <c r="BJ164" s="17" t="s">
        <v>26</v>
      </c>
      <c r="BK164" s="110">
        <f>ROUND(V164*K164,2)</f>
        <v>0</v>
      </c>
      <c r="BL164" s="17" t="s">
        <v>349</v>
      </c>
      <c r="BM164" s="17" t="s">
        <v>683</v>
      </c>
    </row>
    <row r="165" spans="2:65" s="1" customFormat="1" ht="49.9" customHeight="1">
      <c r="B165" s="34"/>
      <c r="C165" s="35"/>
      <c r="D165" s="161" t="s">
        <v>374</v>
      </c>
      <c r="E165" s="35"/>
      <c r="F165" s="35"/>
      <c r="G165" s="35"/>
      <c r="H165" s="35"/>
      <c r="I165" s="35"/>
      <c r="J165" s="35"/>
      <c r="K165" s="35"/>
      <c r="L165" s="35"/>
      <c r="M165" s="285">
        <f>BK165</f>
        <v>0</v>
      </c>
      <c r="N165" s="286"/>
      <c r="O165" s="286"/>
      <c r="P165" s="286"/>
      <c r="Q165" s="286"/>
      <c r="R165" s="36"/>
      <c r="T165" s="144"/>
      <c r="U165" s="35"/>
      <c r="V165" s="35"/>
      <c r="W165" s="164">
        <f>SUM(W166:W170)</f>
        <v>0</v>
      </c>
      <c r="X165" s="164">
        <f>SUM(X166:X170)</f>
        <v>0</v>
      </c>
      <c r="Y165" s="35"/>
      <c r="Z165" s="35"/>
      <c r="AA165" s="35"/>
      <c r="AB165" s="35"/>
      <c r="AC165" s="35"/>
      <c r="AD165" s="77"/>
      <c r="AT165" s="17" t="s">
        <v>88</v>
      </c>
      <c r="AU165" s="17" t="s">
        <v>89</v>
      </c>
      <c r="AY165" s="17" t="s">
        <v>375</v>
      </c>
      <c r="BK165" s="110">
        <f>SUM(BK166:BK170)</f>
        <v>0</v>
      </c>
    </row>
    <row r="166" spans="2:65" s="1" customFormat="1" ht="22.35" customHeight="1">
      <c r="B166" s="34"/>
      <c r="C166" s="184" t="s">
        <v>24</v>
      </c>
      <c r="D166" s="184" t="s">
        <v>177</v>
      </c>
      <c r="E166" s="185" t="s">
        <v>24</v>
      </c>
      <c r="F166" s="271" t="s">
        <v>24</v>
      </c>
      <c r="G166" s="271"/>
      <c r="H166" s="271"/>
      <c r="I166" s="271"/>
      <c r="J166" s="186" t="s">
        <v>24</v>
      </c>
      <c r="K166" s="187"/>
      <c r="L166" s="187"/>
      <c r="M166" s="272"/>
      <c r="N166" s="273"/>
      <c r="O166" s="273"/>
      <c r="P166" s="263">
        <f>BK166</f>
        <v>0</v>
      </c>
      <c r="Q166" s="263"/>
      <c r="R166" s="36"/>
      <c r="T166" s="176" t="s">
        <v>24</v>
      </c>
      <c r="U166" s="188" t="s">
        <v>52</v>
      </c>
      <c r="V166" s="123">
        <f>L166+M166</f>
        <v>0</v>
      </c>
      <c r="W166" s="189">
        <f>L166*K166</f>
        <v>0</v>
      </c>
      <c r="X166" s="189">
        <f>M166*K166</f>
        <v>0</v>
      </c>
      <c r="Y166" s="35"/>
      <c r="Z166" s="35"/>
      <c r="AA166" s="35"/>
      <c r="AB166" s="35"/>
      <c r="AC166" s="35"/>
      <c r="AD166" s="77"/>
      <c r="AT166" s="17" t="s">
        <v>375</v>
      </c>
      <c r="AU166" s="17" t="s">
        <v>26</v>
      </c>
      <c r="AY166" s="17" t="s">
        <v>375</v>
      </c>
      <c r="BE166" s="110">
        <f>IF(U166="základní",P166,0)</f>
        <v>0</v>
      </c>
      <c r="BF166" s="110">
        <f>IF(U166="snížená",P166,0)</f>
        <v>0</v>
      </c>
      <c r="BG166" s="110">
        <f>IF(U166="zákl. přenesená",P166,0)</f>
        <v>0</v>
      </c>
      <c r="BH166" s="110">
        <f>IF(U166="sníž. přenesená",P166,0)</f>
        <v>0</v>
      </c>
      <c r="BI166" s="110">
        <f>IF(U166="nulová",P166,0)</f>
        <v>0</v>
      </c>
      <c r="BJ166" s="17" t="s">
        <v>26</v>
      </c>
      <c r="BK166" s="110">
        <f>V166*K166</f>
        <v>0</v>
      </c>
    </row>
    <row r="167" spans="2:65" s="1" customFormat="1" ht="22.35" customHeight="1">
      <c r="B167" s="34"/>
      <c r="C167" s="184" t="s">
        <v>24</v>
      </c>
      <c r="D167" s="184" t="s">
        <v>177</v>
      </c>
      <c r="E167" s="185" t="s">
        <v>24</v>
      </c>
      <c r="F167" s="271" t="s">
        <v>24</v>
      </c>
      <c r="G167" s="271"/>
      <c r="H167" s="271"/>
      <c r="I167" s="271"/>
      <c r="J167" s="186" t="s">
        <v>24</v>
      </c>
      <c r="K167" s="187"/>
      <c r="L167" s="187"/>
      <c r="M167" s="272"/>
      <c r="N167" s="273"/>
      <c r="O167" s="273"/>
      <c r="P167" s="263">
        <f>BK167</f>
        <v>0</v>
      </c>
      <c r="Q167" s="263"/>
      <c r="R167" s="36"/>
      <c r="T167" s="176" t="s">
        <v>24</v>
      </c>
      <c r="U167" s="188" t="s">
        <v>52</v>
      </c>
      <c r="V167" s="123">
        <f>L167+M167</f>
        <v>0</v>
      </c>
      <c r="W167" s="189">
        <f>L167*K167</f>
        <v>0</v>
      </c>
      <c r="X167" s="189">
        <f>M167*K167</f>
        <v>0</v>
      </c>
      <c r="Y167" s="35"/>
      <c r="Z167" s="35"/>
      <c r="AA167" s="35"/>
      <c r="AB167" s="35"/>
      <c r="AC167" s="35"/>
      <c r="AD167" s="77"/>
      <c r="AT167" s="17" t="s">
        <v>375</v>
      </c>
      <c r="AU167" s="17" t="s">
        <v>26</v>
      </c>
      <c r="AY167" s="17" t="s">
        <v>375</v>
      </c>
      <c r="BE167" s="110">
        <f>IF(U167="základní",P167,0)</f>
        <v>0</v>
      </c>
      <c r="BF167" s="110">
        <f>IF(U167="snížená",P167,0)</f>
        <v>0</v>
      </c>
      <c r="BG167" s="110">
        <f>IF(U167="zákl. přenesená",P167,0)</f>
        <v>0</v>
      </c>
      <c r="BH167" s="110">
        <f>IF(U167="sníž. přenesená",P167,0)</f>
        <v>0</v>
      </c>
      <c r="BI167" s="110">
        <f>IF(U167="nulová",P167,0)</f>
        <v>0</v>
      </c>
      <c r="BJ167" s="17" t="s">
        <v>26</v>
      </c>
      <c r="BK167" s="110">
        <f>V167*K167</f>
        <v>0</v>
      </c>
    </row>
    <row r="168" spans="2:65" s="1" customFormat="1" ht="22.35" customHeight="1">
      <c r="B168" s="34"/>
      <c r="C168" s="184" t="s">
        <v>24</v>
      </c>
      <c r="D168" s="184" t="s">
        <v>177</v>
      </c>
      <c r="E168" s="185" t="s">
        <v>24</v>
      </c>
      <c r="F168" s="271" t="s">
        <v>24</v>
      </c>
      <c r="G168" s="271"/>
      <c r="H168" s="271"/>
      <c r="I168" s="271"/>
      <c r="J168" s="186" t="s">
        <v>24</v>
      </c>
      <c r="K168" s="187"/>
      <c r="L168" s="187"/>
      <c r="M168" s="272"/>
      <c r="N168" s="273"/>
      <c r="O168" s="273"/>
      <c r="P168" s="263">
        <f>BK168</f>
        <v>0</v>
      </c>
      <c r="Q168" s="263"/>
      <c r="R168" s="36"/>
      <c r="T168" s="176" t="s">
        <v>24</v>
      </c>
      <c r="U168" s="188" t="s">
        <v>52</v>
      </c>
      <c r="V168" s="123">
        <f>L168+M168</f>
        <v>0</v>
      </c>
      <c r="W168" s="189">
        <f>L168*K168</f>
        <v>0</v>
      </c>
      <c r="X168" s="189">
        <f>M168*K168</f>
        <v>0</v>
      </c>
      <c r="Y168" s="35"/>
      <c r="Z168" s="35"/>
      <c r="AA168" s="35"/>
      <c r="AB168" s="35"/>
      <c r="AC168" s="35"/>
      <c r="AD168" s="77"/>
      <c r="AT168" s="17" t="s">
        <v>375</v>
      </c>
      <c r="AU168" s="17" t="s">
        <v>26</v>
      </c>
      <c r="AY168" s="17" t="s">
        <v>375</v>
      </c>
      <c r="BE168" s="110">
        <f>IF(U168="základní",P168,0)</f>
        <v>0</v>
      </c>
      <c r="BF168" s="110">
        <f>IF(U168="snížená",P168,0)</f>
        <v>0</v>
      </c>
      <c r="BG168" s="110">
        <f>IF(U168="zákl. přenesená",P168,0)</f>
        <v>0</v>
      </c>
      <c r="BH168" s="110">
        <f>IF(U168="sníž. přenesená",P168,0)</f>
        <v>0</v>
      </c>
      <c r="BI168" s="110">
        <f>IF(U168="nulová",P168,0)</f>
        <v>0</v>
      </c>
      <c r="BJ168" s="17" t="s">
        <v>26</v>
      </c>
      <c r="BK168" s="110">
        <f>V168*K168</f>
        <v>0</v>
      </c>
    </row>
    <row r="169" spans="2:65" s="1" customFormat="1" ht="22.35" customHeight="1">
      <c r="B169" s="34"/>
      <c r="C169" s="184" t="s">
        <v>24</v>
      </c>
      <c r="D169" s="184" t="s">
        <v>177</v>
      </c>
      <c r="E169" s="185" t="s">
        <v>24</v>
      </c>
      <c r="F169" s="271" t="s">
        <v>24</v>
      </c>
      <c r="G169" s="271"/>
      <c r="H169" s="271"/>
      <c r="I169" s="271"/>
      <c r="J169" s="186" t="s">
        <v>24</v>
      </c>
      <c r="K169" s="187"/>
      <c r="L169" s="187"/>
      <c r="M169" s="272"/>
      <c r="N169" s="273"/>
      <c r="O169" s="273"/>
      <c r="P169" s="263">
        <f>BK169</f>
        <v>0</v>
      </c>
      <c r="Q169" s="263"/>
      <c r="R169" s="36"/>
      <c r="T169" s="176" t="s">
        <v>24</v>
      </c>
      <c r="U169" s="188" t="s">
        <v>52</v>
      </c>
      <c r="V169" s="123">
        <f>L169+M169</f>
        <v>0</v>
      </c>
      <c r="W169" s="189">
        <f>L169*K169</f>
        <v>0</v>
      </c>
      <c r="X169" s="189">
        <f>M169*K169</f>
        <v>0</v>
      </c>
      <c r="Y169" s="35"/>
      <c r="Z169" s="35"/>
      <c r="AA169" s="35"/>
      <c r="AB169" s="35"/>
      <c r="AC169" s="35"/>
      <c r="AD169" s="77"/>
      <c r="AT169" s="17" t="s">
        <v>375</v>
      </c>
      <c r="AU169" s="17" t="s">
        <v>26</v>
      </c>
      <c r="AY169" s="17" t="s">
        <v>375</v>
      </c>
      <c r="BE169" s="110">
        <f>IF(U169="základní",P169,0)</f>
        <v>0</v>
      </c>
      <c r="BF169" s="110">
        <f>IF(U169="snížená",P169,0)</f>
        <v>0</v>
      </c>
      <c r="BG169" s="110">
        <f>IF(U169="zákl. přenesená",P169,0)</f>
        <v>0</v>
      </c>
      <c r="BH169" s="110">
        <f>IF(U169="sníž. přenesená",P169,0)</f>
        <v>0</v>
      </c>
      <c r="BI169" s="110">
        <f>IF(U169="nulová",P169,0)</f>
        <v>0</v>
      </c>
      <c r="BJ169" s="17" t="s">
        <v>26</v>
      </c>
      <c r="BK169" s="110">
        <f>V169*K169</f>
        <v>0</v>
      </c>
    </row>
    <row r="170" spans="2:65" s="1" customFormat="1" ht="22.35" customHeight="1">
      <c r="B170" s="34"/>
      <c r="C170" s="184" t="s">
        <v>24</v>
      </c>
      <c r="D170" s="184" t="s">
        <v>177</v>
      </c>
      <c r="E170" s="185" t="s">
        <v>24</v>
      </c>
      <c r="F170" s="271" t="s">
        <v>24</v>
      </c>
      <c r="G170" s="271"/>
      <c r="H170" s="271"/>
      <c r="I170" s="271"/>
      <c r="J170" s="186" t="s">
        <v>24</v>
      </c>
      <c r="K170" s="187"/>
      <c r="L170" s="187"/>
      <c r="M170" s="272"/>
      <c r="N170" s="273"/>
      <c r="O170" s="273"/>
      <c r="P170" s="263">
        <f>BK170</f>
        <v>0</v>
      </c>
      <c r="Q170" s="263"/>
      <c r="R170" s="36"/>
      <c r="T170" s="176" t="s">
        <v>24</v>
      </c>
      <c r="U170" s="188" t="s">
        <v>52</v>
      </c>
      <c r="V170" s="190">
        <f>L170+M170</f>
        <v>0</v>
      </c>
      <c r="W170" s="191">
        <f>L170*K170</f>
        <v>0</v>
      </c>
      <c r="X170" s="191">
        <f>M170*K170</f>
        <v>0</v>
      </c>
      <c r="Y170" s="55"/>
      <c r="Z170" s="55"/>
      <c r="AA170" s="55"/>
      <c r="AB170" s="55"/>
      <c r="AC170" s="55"/>
      <c r="AD170" s="57"/>
      <c r="AT170" s="17" t="s">
        <v>375</v>
      </c>
      <c r="AU170" s="17" t="s">
        <v>26</v>
      </c>
      <c r="AY170" s="17" t="s">
        <v>375</v>
      </c>
      <c r="BE170" s="110">
        <f>IF(U170="základní",P170,0)</f>
        <v>0</v>
      </c>
      <c r="BF170" s="110">
        <f>IF(U170="snížená",P170,0)</f>
        <v>0</v>
      </c>
      <c r="BG170" s="110">
        <f>IF(U170="zákl. přenesená",P170,0)</f>
        <v>0</v>
      </c>
      <c r="BH170" s="110">
        <f>IF(U170="sníž. přenesená",P170,0)</f>
        <v>0</v>
      </c>
      <c r="BI170" s="110">
        <f>IF(U170="nulová",P170,0)</f>
        <v>0</v>
      </c>
      <c r="BJ170" s="17" t="s">
        <v>26</v>
      </c>
      <c r="BK170" s="110">
        <f>V170*K170</f>
        <v>0</v>
      </c>
    </row>
    <row r="171" spans="2:65" s="1" customFormat="1" ht="6.95" customHeight="1">
      <c r="B171" s="58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60"/>
    </row>
  </sheetData>
  <sheetProtection algorithmName="SHA-512" hashValue="gXBE8e5C/asYyLRNh1J+dC+0nqnNkoxZCJPq2oox9OnUBXTdUrigD0BQ0rZZQ5GFwg+KsP8kdg/kpCNK/EEU2g==" saltValue="lPZq2qHWN7Td/maETYTmMw==" spinCount="100000" sheet="1" objects="1" scenarios="1" formatCells="0" formatColumns="0" formatRows="0" sort="0" autoFilter="0"/>
  <mergeCells count="204">
    <mergeCell ref="H1:K1"/>
    <mergeCell ref="S2:AF2"/>
    <mergeCell ref="F170:I170"/>
    <mergeCell ref="P170:Q170"/>
    <mergeCell ref="M170:O170"/>
    <mergeCell ref="M124:Q124"/>
    <mergeCell ref="M125:Q125"/>
    <mergeCell ref="M126:Q126"/>
    <mergeCell ref="M134:Q134"/>
    <mergeCell ref="M135:Q135"/>
    <mergeCell ref="M154:Q154"/>
    <mergeCell ref="M155:Q155"/>
    <mergeCell ref="M158:Q158"/>
    <mergeCell ref="M160:Q160"/>
    <mergeCell ref="M165:Q165"/>
    <mergeCell ref="F167:I167"/>
    <mergeCell ref="P167:Q167"/>
    <mergeCell ref="M167:O167"/>
    <mergeCell ref="F168:I168"/>
    <mergeCell ref="P168:Q168"/>
    <mergeCell ref="M168:O168"/>
    <mergeCell ref="F169:I169"/>
    <mergeCell ref="P169:Q169"/>
    <mergeCell ref="M169:O169"/>
    <mergeCell ref="F162:I162"/>
    <mergeCell ref="P162:Q162"/>
    <mergeCell ref="M162:O162"/>
    <mergeCell ref="F163:I163"/>
    <mergeCell ref="F164:I164"/>
    <mergeCell ref="P164:Q164"/>
    <mergeCell ref="M164:O164"/>
    <mergeCell ref="F166:I166"/>
    <mergeCell ref="P166:Q166"/>
    <mergeCell ref="M166:O166"/>
    <mergeCell ref="F157:I157"/>
    <mergeCell ref="P157:Q157"/>
    <mergeCell ref="M157:O157"/>
    <mergeCell ref="F159:I159"/>
    <mergeCell ref="P159:Q159"/>
    <mergeCell ref="M159:O159"/>
    <mergeCell ref="F161:I161"/>
    <mergeCell ref="P161:Q161"/>
    <mergeCell ref="M161:O161"/>
    <mergeCell ref="F150:I150"/>
    <mergeCell ref="F151:I151"/>
    <mergeCell ref="P151:Q151"/>
    <mergeCell ref="M151:O151"/>
    <mergeCell ref="F152:I152"/>
    <mergeCell ref="P152:Q152"/>
    <mergeCell ref="M152:O152"/>
    <mergeCell ref="F153:I153"/>
    <mergeCell ref="F156:I156"/>
    <mergeCell ref="P156:Q156"/>
    <mergeCell ref="M156:O156"/>
    <mergeCell ref="F146:I146"/>
    <mergeCell ref="P146:Q146"/>
    <mergeCell ref="M146:O146"/>
    <mergeCell ref="F147:I147"/>
    <mergeCell ref="F148:I148"/>
    <mergeCell ref="P148:Q148"/>
    <mergeCell ref="M148:O148"/>
    <mergeCell ref="F149:I149"/>
    <mergeCell ref="P149:Q149"/>
    <mergeCell ref="M149:O149"/>
    <mergeCell ref="F142:I142"/>
    <mergeCell ref="P142:Q142"/>
    <mergeCell ref="M142:O142"/>
    <mergeCell ref="F143:I143"/>
    <mergeCell ref="P143:Q143"/>
    <mergeCell ref="M143:O143"/>
    <mergeCell ref="F144:I144"/>
    <mergeCell ref="F145:I145"/>
    <mergeCell ref="P145:Q145"/>
    <mergeCell ref="M145:O145"/>
    <mergeCell ref="F139:I139"/>
    <mergeCell ref="P139:Q139"/>
    <mergeCell ref="M139:O139"/>
    <mergeCell ref="F140:I140"/>
    <mergeCell ref="P140:Q140"/>
    <mergeCell ref="M140:O140"/>
    <mergeCell ref="F141:I141"/>
    <mergeCell ref="P141:Q141"/>
    <mergeCell ref="M141:O141"/>
    <mergeCell ref="F136:I136"/>
    <mergeCell ref="P136:Q136"/>
    <mergeCell ref="M136:O136"/>
    <mergeCell ref="F137:I137"/>
    <mergeCell ref="P137:Q137"/>
    <mergeCell ref="M137:O137"/>
    <mergeCell ref="F138:I138"/>
    <mergeCell ref="P138:Q138"/>
    <mergeCell ref="M138:O138"/>
    <mergeCell ref="F131:I131"/>
    <mergeCell ref="P131:Q131"/>
    <mergeCell ref="M131:O131"/>
    <mergeCell ref="F132:I132"/>
    <mergeCell ref="P132:Q132"/>
    <mergeCell ref="M132:O132"/>
    <mergeCell ref="F133:I133"/>
    <mergeCell ref="P133:Q133"/>
    <mergeCell ref="M133:O133"/>
    <mergeCell ref="F127:I127"/>
    <mergeCell ref="P127:Q127"/>
    <mergeCell ref="M127:O127"/>
    <mergeCell ref="F128:I128"/>
    <mergeCell ref="P128:Q128"/>
    <mergeCell ref="M128:O128"/>
    <mergeCell ref="F129:I129"/>
    <mergeCell ref="F130:I130"/>
    <mergeCell ref="P130:Q130"/>
    <mergeCell ref="M130:O130"/>
    <mergeCell ref="L107:Q107"/>
    <mergeCell ref="C113:Q113"/>
    <mergeCell ref="F115:P115"/>
    <mergeCell ref="F116:P116"/>
    <mergeCell ref="M118:P118"/>
    <mergeCell ref="M120:Q120"/>
    <mergeCell ref="M121:Q121"/>
    <mergeCell ref="F123:I123"/>
    <mergeCell ref="P123:Q123"/>
    <mergeCell ref="M123:O123"/>
    <mergeCell ref="D101:H101"/>
    <mergeCell ref="M101:Q101"/>
    <mergeCell ref="D102:H102"/>
    <mergeCell ref="M102:Q102"/>
    <mergeCell ref="D103:H103"/>
    <mergeCell ref="M103:Q103"/>
    <mergeCell ref="D104:H104"/>
    <mergeCell ref="M104:Q104"/>
    <mergeCell ref="M105:Q105"/>
    <mergeCell ref="H96:J96"/>
    <mergeCell ref="K96:L96"/>
    <mergeCell ref="M96:Q96"/>
    <mergeCell ref="H97:J97"/>
    <mergeCell ref="K97:L97"/>
    <mergeCell ref="M97:Q97"/>
    <mergeCell ref="M99:Q99"/>
    <mergeCell ref="D100:H100"/>
    <mergeCell ref="M100:Q100"/>
    <mergeCell ref="H93:J93"/>
    <mergeCell ref="K93:L93"/>
    <mergeCell ref="M93:Q93"/>
    <mergeCell ref="H94:J94"/>
    <mergeCell ref="K94:L94"/>
    <mergeCell ref="M94:Q94"/>
    <mergeCell ref="H95:J95"/>
    <mergeCell ref="K95:L95"/>
    <mergeCell ref="M95:Q95"/>
    <mergeCell ref="H90:J90"/>
    <mergeCell ref="K90:L90"/>
    <mergeCell ref="M90:Q90"/>
    <mergeCell ref="H91:J91"/>
    <mergeCell ref="K91:L91"/>
    <mergeCell ref="M91:Q91"/>
    <mergeCell ref="H92:J92"/>
    <mergeCell ref="K92:L92"/>
    <mergeCell ref="M92:Q92"/>
    <mergeCell ref="C86:G86"/>
    <mergeCell ref="H86:J86"/>
    <mergeCell ref="K86:L86"/>
    <mergeCell ref="M86:Q86"/>
    <mergeCell ref="H88:J88"/>
    <mergeCell ref="K88:L88"/>
    <mergeCell ref="M88:Q88"/>
    <mergeCell ref="H89:J89"/>
    <mergeCell ref="K89:L89"/>
    <mergeCell ref="M89:Q89"/>
    <mergeCell ref="H38:J38"/>
    <mergeCell ref="M38:P38"/>
    <mergeCell ref="L40:P40"/>
    <mergeCell ref="C76:Q76"/>
    <mergeCell ref="F78:P78"/>
    <mergeCell ref="F79:P79"/>
    <mergeCell ref="M81:P81"/>
    <mergeCell ref="M83:Q83"/>
    <mergeCell ref="M84:Q84"/>
    <mergeCell ref="M32:P32"/>
    <mergeCell ref="H34:J34"/>
    <mergeCell ref="M34:P34"/>
    <mergeCell ref="H35:J35"/>
    <mergeCell ref="M35:P35"/>
    <mergeCell ref="H36:J36"/>
    <mergeCell ref="M36:P36"/>
    <mergeCell ref="H37:J37"/>
    <mergeCell ref="M37:P37"/>
    <mergeCell ref="O17:P17"/>
    <mergeCell ref="O18:P18"/>
    <mergeCell ref="O20:P20"/>
    <mergeCell ref="O21:P21"/>
    <mergeCell ref="E24:L24"/>
    <mergeCell ref="M27:P27"/>
    <mergeCell ref="M28:P28"/>
    <mergeCell ref="M29:P29"/>
    <mergeCell ref="M30:P30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dataValidations count="2">
    <dataValidation type="list" allowBlank="1" showInputMessage="1" showErrorMessage="1" error="Povoleny jsou hodnoty K, M." sqref="D166:D171">
      <formula1>"K, M"</formula1>
    </dataValidation>
    <dataValidation type="list" allowBlank="1" showInputMessage="1" showErrorMessage="1" error="Povoleny jsou hodnoty základní, snížená, zákl. přenesená, sníž. přenesená, nulová." sqref="U166:U171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6" display="2) Rekapitulace rozpočtu"/>
    <hyperlink ref="L1" location="C123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04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4" width="20" hidden="1" customWidth="1"/>
    <col min="25" max="25" width="12.33203125" hidden="1" customWidth="1"/>
    <col min="26" max="26" width="16.33203125" hidden="1" customWidth="1"/>
    <col min="27" max="27" width="12.33203125" hidden="1" customWidth="1"/>
    <col min="28" max="28" width="15" hidden="1" customWidth="1"/>
    <col min="29" max="29" width="11" hidden="1" customWidth="1"/>
    <col min="30" max="30" width="15" hidden="1" customWidth="1"/>
    <col min="31" max="31" width="16.33203125" hidden="1" customWidth="1"/>
    <col min="44" max="65" width="9.33203125" hidden="1"/>
  </cols>
  <sheetData>
    <row r="1" spans="1:66" ht="21.75" customHeight="1">
      <c r="A1" s="119"/>
      <c r="B1" s="11"/>
      <c r="C1" s="11"/>
      <c r="D1" s="12" t="s">
        <v>1</v>
      </c>
      <c r="E1" s="11"/>
      <c r="F1" s="13" t="s">
        <v>120</v>
      </c>
      <c r="G1" s="13"/>
      <c r="H1" s="284" t="s">
        <v>121</v>
      </c>
      <c r="I1" s="284"/>
      <c r="J1" s="284"/>
      <c r="K1" s="284"/>
      <c r="L1" s="13" t="s">
        <v>122</v>
      </c>
      <c r="M1" s="11"/>
      <c r="N1" s="11"/>
      <c r="O1" s="12" t="s">
        <v>123</v>
      </c>
      <c r="P1" s="11"/>
      <c r="Q1" s="11"/>
      <c r="R1" s="11"/>
      <c r="S1" s="13" t="s">
        <v>124</v>
      </c>
      <c r="T1" s="13"/>
      <c r="U1" s="119"/>
      <c r="V1" s="119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spans="1:66" ht="36.950000000000003" customHeight="1">
      <c r="C2" s="192" t="s">
        <v>8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S2" s="238" t="s">
        <v>9</v>
      </c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T2" s="17" t="s">
        <v>110</v>
      </c>
    </row>
    <row r="3" spans="1:6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AT3" s="17" t="s">
        <v>125</v>
      </c>
    </row>
    <row r="4" spans="1:66" ht="36.950000000000003" customHeight="1">
      <c r="B4" s="21"/>
      <c r="C4" s="194" t="s">
        <v>126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22"/>
      <c r="T4" s="23" t="s">
        <v>14</v>
      </c>
      <c r="AT4" s="17" t="s">
        <v>6</v>
      </c>
    </row>
    <row r="5" spans="1:66" ht="6.95" customHeight="1">
      <c r="B5" s="21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2"/>
    </row>
    <row r="6" spans="1:66" ht="25.35" customHeight="1">
      <c r="B6" s="21"/>
      <c r="C6" s="25"/>
      <c r="D6" s="29" t="s">
        <v>20</v>
      </c>
      <c r="E6" s="25"/>
      <c r="F6" s="240" t="str">
        <f>'Rekapitulace stavby'!K6</f>
        <v>ZABEZPEČENÍ HLAVNÍHO VSTUPU Z ALŠOVA NÁBŘEŽÍ A VSTUPU KŘÍŽOVNICKÉ ULICE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5"/>
      <c r="R6" s="22"/>
    </row>
    <row r="7" spans="1:66" s="1" customFormat="1" ht="32.85" customHeight="1">
      <c r="B7" s="34"/>
      <c r="C7" s="35"/>
      <c r="D7" s="28" t="s">
        <v>127</v>
      </c>
      <c r="E7" s="35"/>
      <c r="F7" s="200" t="s">
        <v>684</v>
      </c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35"/>
      <c r="R7" s="36"/>
    </row>
    <row r="8" spans="1:66" s="1" customFormat="1" ht="14.45" customHeight="1">
      <c r="B8" s="34"/>
      <c r="C8" s="35"/>
      <c r="D8" s="29" t="s">
        <v>23</v>
      </c>
      <c r="E8" s="35"/>
      <c r="F8" s="27" t="s">
        <v>24</v>
      </c>
      <c r="G8" s="35"/>
      <c r="H8" s="35"/>
      <c r="I8" s="35"/>
      <c r="J8" s="35"/>
      <c r="K8" s="35"/>
      <c r="L8" s="35"/>
      <c r="M8" s="29" t="s">
        <v>25</v>
      </c>
      <c r="N8" s="35"/>
      <c r="O8" s="27" t="s">
        <v>24</v>
      </c>
      <c r="P8" s="35"/>
      <c r="Q8" s="35"/>
      <c r="R8" s="36"/>
    </row>
    <row r="9" spans="1:66" s="1" customFormat="1" ht="14.45" customHeight="1">
      <c r="B9" s="34"/>
      <c r="C9" s="35"/>
      <c r="D9" s="29" t="s">
        <v>27</v>
      </c>
      <c r="E9" s="35"/>
      <c r="F9" s="27" t="s">
        <v>28</v>
      </c>
      <c r="G9" s="35"/>
      <c r="H9" s="35"/>
      <c r="I9" s="35"/>
      <c r="J9" s="35"/>
      <c r="K9" s="35"/>
      <c r="L9" s="35"/>
      <c r="M9" s="29" t="s">
        <v>29</v>
      </c>
      <c r="N9" s="35"/>
      <c r="O9" s="243" t="str">
        <f>'Rekapitulace stavby'!AN8</f>
        <v>3.5.2017</v>
      </c>
      <c r="P9" s="244"/>
      <c r="Q9" s="35"/>
      <c r="R9" s="36"/>
    </row>
    <row r="10" spans="1:66" s="1" customFormat="1" ht="10.9" customHeight="1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6"/>
    </row>
    <row r="11" spans="1:66" s="1" customFormat="1" ht="14.45" customHeight="1">
      <c r="B11" s="34"/>
      <c r="C11" s="35"/>
      <c r="D11" s="29" t="s">
        <v>33</v>
      </c>
      <c r="E11" s="35"/>
      <c r="F11" s="35"/>
      <c r="G11" s="35"/>
      <c r="H11" s="35"/>
      <c r="I11" s="35"/>
      <c r="J11" s="35"/>
      <c r="K11" s="35"/>
      <c r="L11" s="35"/>
      <c r="M11" s="29" t="s">
        <v>34</v>
      </c>
      <c r="N11" s="35"/>
      <c r="O11" s="198" t="str">
        <f>IF('Rekapitulace stavby'!AN10="","",'Rekapitulace stavby'!AN10)</f>
        <v/>
      </c>
      <c r="P11" s="198"/>
      <c r="Q11" s="35"/>
      <c r="R11" s="36"/>
    </row>
    <row r="12" spans="1:66" s="1" customFormat="1" ht="18" customHeight="1">
      <c r="B12" s="34"/>
      <c r="C12" s="35"/>
      <c r="D12" s="35"/>
      <c r="E12" s="27" t="str">
        <f>IF('Rekapitulace stavby'!E11="","",'Rekapitulace stavby'!E11)</f>
        <v xml:space="preserve"> </v>
      </c>
      <c r="F12" s="35"/>
      <c r="G12" s="35"/>
      <c r="H12" s="35"/>
      <c r="I12" s="35"/>
      <c r="J12" s="35"/>
      <c r="K12" s="35"/>
      <c r="L12" s="35"/>
      <c r="M12" s="29" t="s">
        <v>36</v>
      </c>
      <c r="N12" s="35"/>
      <c r="O12" s="198" t="str">
        <f>IF('Rekapitulace stavby'!AN11="","",'Rekapitulace stavby'!AN11)</f>
        <v/>
      </c>
      <c r="P12" s="198"/>
      <c r="Q12" s="35"/>
      <c r="R12" s="36"/>
    </row>
    <row r="13" spans="1:66" s="1" customFormat="1" ht="6.95" customHeight="1"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6"/>
    </row>
    <row r="14" spans="1:66" s="1" customFormat="1" ht="14.45" customHeight="1">
      <c r="B14" s="34"/>
      <c r="C14" s="35"/>
      <c r="D14" s="29" t="s">
        <v>37</v>
      </c>
      <c r="E14" s="35"/>
      <c r="F14" s="35"/>
      <c r="G14" s="35"/>
      <c r="H14" s="35"/>
      <c r="I14" s="35"/>
      <c r="J14" s="35"/>
      <c r="K14" s="35"/>
      <c r="L14" s="35"/>
      <c r="M14" s="29" t="s">
        <v>34</v>
      </c>
      <c r="N14" s="35"/>
      <c r="O14" s="245" t="str">
        <f>IF('Rekapitulace stavby'!AN13="","",'Rekapitulace stavby'!AN13)</f>
        <v>Vyplň údaj</v>
      </c>
      <c r="P14" s="198"/>
      <c r="Q14" s="35"/>
      <c r="R14" s="36"/>
    </row>
    <row r="15" spans="1:66" s="1" customFormat="1" ht="18" customHeight="1">
      <c r="B15" s="34"/>
      <c r="C15" s="35"/>
      <c r="D15" s="35"/>
      <c r="E15" s="245" t="str">
        <f>IF('Rekapitulace stavby'!E14="","",'Rekapitulace stavby'!E14)</f>
        <v>Vyplň údaj</v>
      </c>
      <c r="F15" s="246"/>
      <c r="G15" s="246"/>
      <c r="H15" s="246"/>
      <c r="I15" s="246"/>
      <c r="J15" s="246"/>
      <c r="K15" s="246"/>
      <c r="L15" s="246"/>
      <c r="M15" s="29" t="s">
        <v>36</v>
      </c>
      <c r="N15" s="35"/>
      <c r="O15" s="245" t="str">
        <f>IF('Rekapitulace stavby'!AN14="","",'Rekapitulace stavby'!AN14)</f>
        <v>Vyplň údaj</v>
      </c>
      <c r="P15" s="198"/>
      <c r="Q15" s="35"/>
      <c r="R15" s="36"/>
    </row>
    <row r="16" spans="1:66" s="1" customFormat="1" ht="6.95" customHeight="1"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6"/>
    </row>
    <row r="17" spans="2:18" s="1" customFormat="1" ht="14.45" customHeight="1">
      <c r="B17" s="34"/>
      <c r="C17" s="35"/>
      <c r="D17" s="29" t="s">
        <v>39</v>
      </c>
      <c r="E17" s="35"/>
      <c r="F17" s="35"/>
      <c r="G17" s="35"/>
      <c r="H17" s="35"/>
      <c r="I17" s="35"/>
      <c r="J17" s="35"/>
      <c r="K17" s="35"/>
      <c r="L17" s="35"/>
      <c r="M17" s="29" t="s">
        <v>34</v>
      </c>
      <c r="N17" s="35"/>
      <c r="O17" s="198" t="str">
        <f>IF('Rekapitulace stavby'!AN16="","",'Rekapitulace stavby'!AN16)</f>
        <v/>
      </c>
      <c r="P17" s="198"/>
      <c r="Q17" s="35"/>
      <c r="R17" s="36"/>
    </row>
    <row r="18" spans="2:18" s="1" customFormat="1" ht="18" customHeight="1">
      <c r="B18" s="34"/>
      <c r="C18" s="35"/>
      <c r="D18" s="35"/>
      <c r="E18" s="27" t="str">
        <f>IF('Rekapitulace stavby'!E17="","",'Rekapitulace stavby'!E17)</f>
        <v xml:space="preserve"> </v>
      </c>
      <c r="F18" s="35"/>
      <c r="G18" s="35"/>
      <c r="H18" s="35"/>
      <c r="I18" s="35"/>
      <c r="J18" s="35"/>
      <c r="K18" s="35"/>
      <c r="L18" s="35"/>
      <c r="M18" s="29" t="s">
        <v>36</v>
      </c>
      <c r="N18" s="35"/>
      <c r="O18" s="198" t="str">
        <f>IF('Rekapitulace stavby'!AN17="","",'Rekapitulace stavby'!AN17)</f>
        <v/>
      </c>
      <c r="P18" s="198"/>
      <c r="Q18" s="35"/>
      <c r="R18" s="36"/>
    </row>
    <row r="19" spans="2:18" s="1" customFormat="1" ht="6.95" customHeight="1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</row>
    <row r="20" spans="2:18" s="1" customFormat="1" ht="14.45" customHeight="1">
      <c r="B20" s="34"/>
      <c r="C20" s="35"/>
      <c r="D20" s="29" t="s">
        <v>40</v>
      </c>
      <c r="E20" s="35"/>
      <c r="F20" s="35"/>
      <c r="G20" s="35"/>
      <c r="H20" s="35"/>
      <c r="I20" s="35"/>
      <c r="J20" s="35"/>
      <c r="K20" s="35"/>
      <c r="L20" s="35"/>
      <c r="M20" s="29" t="s">
        <v>34</v>
      </c>
      <c r="N20" s="35"/>
      <c r="O20" s="198" t="s">
        <v>41</v>
      </c>
      <c r="P20" s="198"/>
      <c r="Q20" s="35"/>
      <c r="R20" s="36"/>
    </row>
    <row r="21" spans="2:18" s="1" customFormat="1" ht="18" customHeight="1">
      <c r="B21" s="34"/>
      <c r="C21" s="35"/>
      <c r="D21" s="35"/>
      <c r="E21" s="27" t="s">
        <v>42</v>
      </c>
      <c r="F21" s="35"/>
      <c r="G21" s="35"/>
      <c r="H21" s="35"/>
      <c r="I21" s="35"/>
      <c r="J21" s="35"/>
      <c r="K21" s="35"/>
      <c r="L21" s="35"/>
      <c r="M21" s="29" t="s">
        <v>36</v>
      </c>
      <c r="N21" s="35"/>
      <c r="O21" s="198" t="s">
        <v>43</v>
      </c>
      <c r="P21" s="198"/>
      <c r="Q21" s="35"/>
      <c r="R21" s="36"/>
    </row>
    <row r="22" spans="2:18" s="1" customFormat="1" ht="6.95" customHeight="1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6"/>
    </row>
    <row r="23" spans="2:18" s="1" customFormat="1" ht="14.45" customHeight="1">
      <c r="B23" s="34"/>
      <c r="C23" s="35"/>
      <c r="D23" s="29" t="s">
        <v>44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</row>
    <row r="24" spans="2:18" s="1" customFormat="1" ht="91.5" customHeight="1">
      <c r="B24" s="34"/>
      <c r="C24" s="35"/>
      <c r="D24" s="35"/>
      <c r="E24" s="203" t="s">
        <v>129</v>
      </c>
      <c r="F24" s="203"/>
      <c r="G24" s="203"/>
      <c r="H24" s="203"/>
      <c r="I24" s="203"/>
      <c r="J24" s="203"/>
      <c r="K24" s="203"/>
      <c r="L24" s="203"/>
      <c r="M24" s="35"/>
      <c r="N24" s="35"/>
      <c r="O24" s="35"/>
      <c r="P24" s="35"/>
      <c r="Q24" s="35"/>
      <c r="R24" s="36"/>
    </row>
    <row r="25" spans="2:18" s="1" customFormat="1" ht="6.95" customHeight="1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2:18" s="1" customFormat="1" ht="6.95" customHeight="1">
      <c r="B26" s="34"/>
      <c r="C26" s="35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35"/>
      <c r="R26" s="36"/>
    </row>
    <row r="27" spans="2:18" s="1" customFormat="1" ht="14.45" customHeight="1">
      <c r="B27" s="34"/>
      <c r="C27" s="35"/>
      <c r="D27" s="120" t="s">
        <v>130</v>
      </c>
      <c r="E27" s="35"/>
      <c r="F27" s="35"/>
      <c r="G27" s="35"/>
      <c r="H27" s="35"/>
      <c r="I27" s="35"/>
      <c r="J27" s="35"/>
      <c r="K27" s="35"/>
      <c r="L27" s="35"/>
      <c r="M27" s="204">
        <f>M88</f>
        <v>0</v>
      </c>
      <c r="N27" s="204"/>
      <c r="O27" s="204"/>
      <c r="P27" s="204"/>
      <c r="Q27" s="35"/>
      <c r="R27" s="36"/>
    </row>
    <row r="28" spans="2:18" s="1" customFormat="1">
      <c r="B28" s="34"/>
      <c r="C28" s="35"/>
      <c r="D28" s="35"/>
      <c r="E28" s="29" t="s">
        <v>47</v>
      </c>
      <c r="F28" s="35"/>
      <c r="G28" s="35"/>
      <c r="H28" s="35"/>
      <c r="I28" s="35"/>
      <c r="J28" s="35"/>
      <c r="K28" s="35"/>
      <c r="L28" s="35"/>
      <c r="M28" s="205">
        <f>H88</f>
        <v>0</v>
      </c>
      <c r="N28" s="205"/>
      <c r="O28" s="205"/>
      <c r="P28" s="205"/>
      <c r="Q28" s="35"/>
      <c r="R28" s="36"/>
    </row>
    <row r="29" spans="2:18" s="1" customFormat="1">
      <c r="B29" s="34"/>
      <c r="C29" s="35"/>
      <c r="D29" s="35"/>
      <c r="E29" s="29" t="s">
        <v>48</v>
      </c>
      <c r="F29" s="35"/>
      <c r="G29" s="35"/>
      <c r="H29" s="35"/>
      <c r="I29" s="35"/>
      <c r="J29" s="35"/>
      <c r="K29" s="35"/>
      <c r="L29" s="35"/>
      <c r="M29" s="205">
        <f>K88</f>
        <v>0</v>
      </c>
      <c r="N29" s="205"/>
      <c r="O29" s="205"/>
      <c r="P29" s="205"/>
      <c r="Q29" s="35"/>
      <c r="R29" s="36"/>
    </row>
    <row r="30" spans="2:18" s="1" customFormat="1" ht="14.45" customHeight="1">
      <c r="B30" s="34"/>
      <c r="C30" s="35"/>
      <c r="D30" s="33" t="s">
        <v>114</v>
      </c>
      <c r="E30" s="35"/>
      <c r="F30" s="35"/>
      <c r="G30" s="35"/>
      <c r="H30" s="35"/>
      <c r="I30" s="35"/>
      <c r="J30" s="35"/>
      <c r="K30" s="35"/>
      <c r="L30" s="35"/>
      <c r="M30" s="204">
        <f>M100</f>
        <v>0</v>
      </c>
      <c r="N30" s="204"/>
      <c r="O30" s="204"/>
      <c r="P30" s="204"/>
      <c r="Q30" s="35"/>
      <c r="R30" s="36"/>
    </row>
    <row r="31" spans="2:18" s="1" customFormat="1" ht="6.95" customHeight="1"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6"/>
    </row>
    <row r="32" spans="2:18" s="1" customFormat="1" ht="25.35" customHeight="1">
      <c r="B32" s="34"/>
      <c r="C32" s="35"/>
      <c r="D32" s="121" t="s">
        <v>50</v>
      </c>
      <c r="E32" s="35"/>
      <c r="F32" s="35"/>
      <c r="G32" s="35"/>
      <c r="H32" s="35"/>
      <c r="I32" s="35"/>
      <c r="J32" s="35"/>
      <c r="K32" s="35"/>
      <c r="L32" s="35"/>
      <c r="M32" s="247">
        <f>ROUND(M27+M30,2)</f>
        <v>0</v>
      </c>
      <c r="N32" s="242"/>
      <c r="O32" s="242"/>
      <c r="P32" s="242"/>
      <c r="Q32" s="35"/>
      <c r="R32" s="36"/>
    </row>
    <row r="33" spans="2:18" s="1" customFormat="1" ht="6.95" customHeight="1">
      <c r="B33" s="34"/>
      <c r="C33" s="35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35"/>
      <c r="R33" s="36"/>
    </row>
    <row r="34" spans="2:18" s="1" customFormat="1" ht="14.45" customHeight="1">
      <c r="B34" s="34"/>
      <c r="C34" s="35"/>
      <c r="D34" s="41" t="s">
        <v>51</v>
      </c>
      <c r="E34" s="41" t="s">
        <v>52</v>
      </c>
      <c r="F34" s="42">
        <v>0.21</v>
      </c>
      <c r="G34" s="122" t="s">
        <v>53</v>
      </c>
      <c r="H34" s="248">
        <f>ROUND((((SUM(BE100:BE107)+SUM(BE125:BE197))+SUM(BE199:BE203))),2)</f>
        <v>0</v>
      </c>
      <c r="I34" s="242"/>
      <c r="J34" s="242"/>
      <c r="K34" s="35"/>
      <c r="L34" s="35"/>
      <c r="M34" s="248">
        <f>ROUND(((ROUND((SUM(BE100:BE107)+SUM(BE125:BE197)), 2)*F34)+SUM(BE199:BE203)*F34),2)</f>
        <v>0</v>
      </c>
      <c r="N34" s="242"/>
      <c r="O34" s="242"/>
      <c r="P34" s="242"/>
      <c r="Q34" s="35"/>
      <c r="R34" s="36"/>
    </row>
    <row r="35" spans="2:18" s="1" customFormat="1" ht="14.45" customHeight="1">
      <c r="B35" s="34"/>
      <c r="C35" s="35"/>
      <c r="D35" s="35"/>
      <c r="E35" s="41" t="s">
        <v>54</v>
      </c>
      <c r="F35" s="42">
        <v>0.15</v>
      </c>
      <c r="G35" s="122" t="s">
        <v>53</v>
      </c>
      <c r="H35" s="248">
        <f>ROUND((((SUM(BF100:BF107)+SUM(BF125:BF197))+SUM(BF199:BF203))),2)</f>
        <v>0</v>
      </c>
      <c r="I35" s="242"/>
      <c r="J35" s="242"/>
      <c r="K35" s="35"/>
      <c r="L35" s="35"/>
      <c r="M35" s="248">
        <f>ROUND(((ROUND((SUM(BF100:BF107)+SUM(BF125:BF197)), 2)*F35)+SUM(BF199:BF203)*F35),2)</f>
        <v>0</v>
      </c>
      <c r="N35" s="242"/>
      <c r="O35" s="242"/>
      <c r="P35" s="242"/>
      <c r="Q35" s="35"/>
      <c r="R35" s="36"/>
    </row>
    <row r="36" spans="2:18" s="1" customFormat="1" ht="14.45" hidden="1" customHeight="1">
      <c r="B36" s="34"/>
      <c r="C36" s="35"/>
      <c r="D36" s="35"/>
      <c r="E36" s="41" t="s">
        <v>55</v>
      </c>
      <c r="F36" s="42">
        <v>0.21</v>
      </c>
      <c r="G36" s="122" t="s">
        <v>53</v>
      </c>
      <c r="H36" s="248">
        <f>ROUND((((SUM(BG100:BG107)+SUM(BG125:BG197))+SUM(BG199:BG203))),2)</f>
        <v>0</v>
      </c>
      <c r="I36" s="242"/>
      <c r="J36" s="242"/>
      <c r="K36" s="35"/>
      <c r="L36" s="35"/>
      <c r="M36" s="248">
        <v>0</v>
      </c>
      <c r="N36" s="242"/>
      <c r="O36" s="242"/>
      <c r="P36" s="242"/>
      <c r="Q36" s="35"/>
      <c r="R36" s="36"/>
    </row>
    <row r="37" spans="2:18" s="1" customFormat="1" ht="14.45" hidden="1" customHeight="1">
      <c r="B37" s="34"/>
      <c r="C37" s="35"/>
      <c r="D37" s="35"/>
      <c r="E37" s="41" t="s">
        <v>56</v>
      </c>
      <c r="F37" s="42">
        <v>0.15</v>
      </c>
      <c r="G37" s="122" t="s">
        <v>53</v>
      </c>
      <c r="H37" s="248">
        <f>ROUND((((SUM(BH100:BH107)+SUM(BH125:BH197))+SUM(BH199:BH203))),2)</f>
        <v>0</v>
      </c>
      <c r="I37" s="242"/>
      <c r="J37" s="242"/>
      <c r="K37" s="35"/>
      <c r="L37" s="35"/>
      <c r="M37" s="248">
        <v>0</v>
      </c>
      <c r="N37" s="242"/>
      <c r="O37" s="242"/>
      <c r="P37" s="242"/>
      <c r="Q37" s="35"/>
      <c r="R37" s="36"/>
    </row>
    <row r="38" spans="2:18" s="1" customFormat="1" ht="14.45" hidden="1" customHeight="1">
      <c r="B38" s="34"/>
      <c r="C38" s="35"/>
      <c r="D38" s="35"/>
      <c r="E38" s="41" t="s">
        <v>57</v>
      </c>
      <c r="F38" s="42">
        <v>0</v>
      </c>
      <c r="G38" s="122" t="s">
        <v>53</v>
      </c>
      <c r="H38" s="248">
        <f>ROUND((((SUM(BI100:BI107)+SUM(BI125:BI197))+SUM(BI199:BI203))),2)</f>
        <v>0</v>
      </c>
      <c r="I38" s="242"/>
      <c r="J38" s="242"/>
      <c r="K38" s="35"/>
      <c r="L38" s="35"/>
      <c r="M38" s="248">
        <v>0</v>
      </c>
      <c r="N38" s="242"/>
      <c r="O38" s="242"/>
      <c r="P38" s="242"/>
      <c r="Q38" s="35"/>
      <c r="R38" s="36"/>
    </row>
    <row r="39" spans="2:18" s="1" customFormat="1" ht="6.95" customHeight="1">
      <c r="B39" s="3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6"/>
    </row>
    <row r="40" spans="2:18" s="1" customFormat="1" ht="25.35" customHeight="1">
      <c r="B40" s="34"/>
      <c r="C40" s="118"/>
      <c r="D40" s="124" t="s">
        <v>58</v>
      </c>
      <c r="E40" s="78"/>
      <c r="F40" s="78"/>
      <c r="G40" s="125" t="s">
        <v>59</v>
      </c>
      <c r="H40" s="126" t="s">
        <v>60</v>
      </c>
      <c r="I40" s="78"/>
      <c r="J40" s="78"/>
      <c r="K40" s="78"/>
      <c r="L40" s="249">
        <f>SUM(M32:M38)</f>
        <v>0</v>
      </c>
      <c r="M40" s="249"/>
      <c r="N40" s="249"/>
      <c r="O40" s="249"/>
      <c r="P40" s="250"/>
      <c r="Q40" s="118"/>
      <c r="R40" s="36"/>
    </row>
    <row r="41" spans="2:18" s="1" customFormat="1" ht="14.45" customHeight="1"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6"/>
    </row>
    <row r="42" spans="2:18" s="1" customFormat="1" ht="14.45" customHeight="1"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6"/>
    </row>
    <row r="43" spans="2:18" ht="13.5">
      <c r="B43" s="21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2"/>
    </row>
    <row r="44" spans="2:18" ht="13.5">
      <c r="B44" s="21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2"/>
    </row>
    <row r="45" spans="2:18" ht="13.5">
      <c r="B45" s="21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2"/>
    </row>
    <row r="46" spans="2:18" ht="13.5">
      <c r="B46" s="21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2"/>
    </row>
    <row r="47" spans="2:18" ht="13.5">
      <c r="B47" s="21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2"/>
    </row>
    <row r="48" spans="2:18" ht="13.5">
      <c r="B48" s="21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2"/>
    </row>
    <row r="49" spans="2:18" ht="13.5">
      <c r="B49" s="21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2"/>
    </row>
    <row r="50" spans="2:18" s="1" customFormat="1">
      <c r="B50" s="34"/>
      <c r="C50" s="35"/>
      <c r="D50" s="49" t="s">
        <v>61</v>
      </c>
      <c r="E50" s="50"/>
      <c r="F50" s="50"/>
      <c r="G50" s="50"/>
      <c r="H50" s="51"/>
      <c r="I50" s="35"/>
      <c r="J50" s="49" t="s">
        <v>62</v>
      </c>
      <c r="K50" s="50"/>
      <c r="L50" s="50"/>
      <c r="M50" s="50"/>
      <c r="N50" s="50"/>
      <c r="O50" s="50"/>
      <c r="P50" s="51"/>
      <c r="Q50" s="35"/>
      <c r="R50" s="36"/>
    </row>
    <row r="51" spans="2:18" ht="13.5">
      <c r="B51" s="21"/>
      <c r="C51" s="25"/>
      <c r="D51" s="52"/>
      <c r="E51" s="25"/>
      <c r="F51" s="25"/>
      <c r="G51" s="25"/>
      <c r="H51" s="53"/>
      <c r="I51" s="25"/>
      <c r="J51" s="52"/>
      <c r="K51" s="25"/>
      <c r="L51" s="25"/>
      <c r="M51" s="25"/>
      <c r="N51" s="25"/>
      <c r="O51" s="25"/>
      <c r="P51" s="53"/>
      <c r="Q51" s="25"/>
      <c r="R51" s="22"/>
    </row>
    <row r="52" spans="2:18" ht="13.5">
      <c r="B52" s="21"/>
      <c r="C52" s="25"/>
      <c r="D52" s="52"/>
      <c r="E52" s="25"/>
      <c r="F52" s="25"/>
      <c r="G52" s="25"/>
      <c r="H52" s="53"/>
      <c r="I52" s="25"/>
      <c r="J52" s="52"/>
      <c r="K52" s="25"/>
      <c r="L52" s="25"/>
      <c r="M52" s="25"/>
      <c r="N52" s="25"/>
      <c r="O52" s="25"/>
      <c r="P52" s="53"/>
      <c r="Q52" s="25"/>
      <c r="R52" s="22"/>
    </row>
    <row r="53" spans="2:18" ht="13.5">
      <c r="B53" s="21"/>
      <c r="C53" s="25"/>
      <c r="D53" s="52"/>
      <c r="E53" s="25"/>
      <c r="F53" s="25"/>
      <c r="G53" s="25"/>
      <c r="H53" s="53"/>
      <c r="I53" s="25"/>
      <c r="J53" s="52"/>
      <c r="K53" s="25"/>
      <c r="L53" s="25"/>
      <c r="M53" s="25"/>
      <c r="N53" s="25"/>
      <c r="O53" s="25"/>
      <c r="P53" s="53"/>
      <c r="Q53" s="25"/>
      <c r="R53" s="22"/>
    </row>
    <row r="54" spans="2:18" ht="13.5">
      <c r="B54" s="21"/>
      <c r="C54" s="25"/>
      <c r="D54" s="52"/>
      <c r="E54" s="25"/>
      <c r="F54" s="25"/>
      <c r="G54" s="25"/>
      <c r="H54" s="53"/>
      <c r="I54" s="25"/>
      <c r="J54" s="52"/>
      <c r="K54" s="25"/>
      <c r="L54" s="25"/>
      <c r="M54" s="25"/>
      <c r="N54" s="25"/>
      <c r="O54" s="25"/>
      <c r="P54" s="53"/>
      <c r="Q54" s="25"/>
      <c r="R54" s="22"/>
    </row>
    <row r="55" spans="2:18" ht="13.5">
      <c r="B55" s="21"/>
      <c r="C55" s="25"/>
      <c r="D55" s="52"/>
      <c r="E55" s="25"/>
      <c r="F55" s="25"/>
      <c r="G55" s="25"/>
      <c r="H55" s="53"/>
      <c r="I55" s="25"/>
      <c r="J55" s="52"/>
      <c r="K55" s="25"/>
      <c r="L55" s="25"/>
      <c r="M55" s="25"/>
      <c r="N55" s="25"/>
      <c r="O55" s="25"/>
      <c r="P55" s="53"/>
      <c r="Q55" s="25"/>
      <c r="R55" s="22"/>
    </row>
    <row r="56" spans="2:18" ht="13.5">
      <c r="B56" s="21"/>
      <c r="C56" s="25"/>
      <c r="D56" s="52"/>
      <c r="E56" s="25"/>
      <c r="F56" s="25"/>
      <c r="G56" s="25"/>
      <c r="H56" s="53"/>
      <c r="I56" s="25"/>
      <c r="J56" s="52"/>
      <c r="K56" s="25"/>
      <c r="L56" s="25"/>
      <c r="M56" s="25"/>
      <c r="N56" s="25"/>
      <c r="O56" s="25"/>
      <c r="P56" s="53"/>
      <c r="Q56" s="25"/>
      <c r="R56" s="22"/>
    </row>
    <row r="57" spans="2:18" ht="13.5">
      <c r="B57" s="21"/>
      <c r="C57" s="25"/>
      <c r="D57" s="52"/>
      <c r="E57" s="25"/>
      <c r="F57" s="25"/>
      <c r="G57" s="25"/>
      <c r="H57" s="53"/>
      <c r="I57" s="25"/>
      <c r="J57" s="52"/>
      <c r="K57" s="25"/>
      <c r="L57" s="25"/>
      <c r="M57" s="25"/>
      <c r="N57" s="25"/>
      <c r="O57" s="25"/>
      <c r="P57" s="53"/>
      <c r="Q57" s="25"/>
      <c r="R57" s="22"/>
    </row>
    <row r="58" spans="2:18" ht="13.5">
      <c r="B58" s="21"/>
      <c r="C58" s="25"/>
      <c r="D58" s="52"/>
      <c r="E58" s="25"/>
      <c r="F58" s="25"/>
      <c r="G58" s="25"/>
      <c r="H58" s="53"/>
      <c r="I58" s="25"/>
      <c r="J58" s="52"/>
      <c r="K58" s="25"/>
      <c r="L58" s="25"/>
      <c r="M58" s="25"/>
      <c r="N58" s="25"/>
      <c r="O58" s="25"/>
      <c r="P58" s="53"/>
      <c r="Q58" s="25"/>
      <c r="R58" s="22"/>
    </row>
    <row r="59" spans="2:18" s="1" customFormat="1">
      <c r="B59" s="34"/>
      <c r="C59" s="35"/>
      <c r="D59" s="54" t="s">
        <v>63</v>
      </c>
      <c r="E59" s="55"/>
      <c r="F59" s="55"/>
      <c r="G59" s="56" t="s">
        <v>64</v>
      </c>
      <c r="H59" s="57"/>
      <c r="I59" s="35"/>
      <c r="J59" s="54" t="s">
        <v>63</v>
      </c>
      <c r="K59" s="55"/>
      <c r="L59" s="55"/>
      <c r="M59" s="55"/>
      <c r="N59" s="56" t="s">
        <v>64</v>
      </c>
      <c r="O59" s="55"/>
      <c r="P59" s="57"/>
      <c r="Q59" s="35"/>
      <c r="R59" s="36"/>
    </row>
    <row r="60" spans="2:18" ht="13.5">
      <c r="B60" s="21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2"/>
    </row>
    <row r="61" spans="2:18" s="1" customFormat="1">
      <c r="B61" s="34"/>
      <c r="C61" s="35"/>
      <c r="D61" s="49" t="s">
        <v>65</v>
      </c>
      <c r="E61" s="50"/>
      <c r="F61" s="50"/>
      <c r="G61" s="50"/>
      <c r="H61" s="51"/>
      <c r="I61" s="35"/>
      <c r="J61" s="49" t="s">
        <v>66</v>
      </c>
      <c r="K61" s="50"/>
      <c r="L61" s="50"/>
      <c r="M61" s="50"/>
      <c r="N61" s="50"/>
      <c r="O61" s="50"/>
      <c r="P61" s="51"/>
      <c r="Q61" s="35"/>
      <c r="R61" s="36"/>
    </row>
    <row r="62" spans="2:18" ht="13.5">
      <c r="B62" s="21"/>
      <c r="C62" s="25"/>
      <c r="D62" s="52"/>
      <c r="E62" s="25"/>
      <c r="F62" s="25"/>
      <c r="G62" s="25"/>
      <c r="H62" s="53"/>
      <c r="I62" s="25"/>
      <c r="J62" s="52"/>
      <c r="K62" s="25"/>
      <c r="L62" s="25"/>
      <c r="M62" s="25"/>
      <c r="N62" s="25"/>
      <c r="O62" s="25"/>
      <c r="P62" s="53"/>
      <c r="Q62" s="25"/>
      <c r="R62" s="22"/>
    </row>
    <row r="63" spans="2:18" ht="13.5">
      <c r="B63" s="21"/>
      <c r="C63" s="25"/>
      <c r="D63" s="52"/>
      <c r="E63" s="25"/>
      <c r="F63" s="25"/>
      <c r="G63" s="25"/>
      <c r="H63" s="53"/>
      <c r="I63" s="25"/>
      <c r="J63" s="52"/>
      <c r="K63" s="25"/>
      <c r="L63" s="25"/>
      <c r="M63" s="25"/>
      <c r="N63" s="25"/>
      <c r="O63" s="25"/>
      <c r="P63" s="53"/>
      <c r="Q63" s="25"/>
      <c r="R63" s="22"/>
    </row>
    <row r="64" spans="2:18" ht="13.5">
      <c r="B64" s="21"/>
      <c r="C64" s="25"/>
      <c r="D64" s="52"/>
      <c r="E64" s="25"/>
      <c r="F64" s="25"/>
      <c r="G64" s="25"/>
      <c r="H64" s="53"/>
      <c r="I64" s="25"/>
      <c r="J64" s="52"/>
      <c r="K64" s="25"/>
      <c r="L64" s="25"/>
      <c r="M64" s="25"/>
      <c r="N64" s="25"/>
      <c r="O64" s="25"/>
      <c r="P64" s="53"/>
      <c r="Q64" s="25"/>
      <c r="R64" s="22"/>
    </row>
    <row r="65" spans="2:21" ht="13.5">
      <c r="B65" s="21"/>
      <c r="C65" s="25"/>
      <c r="D65" s="52"/>
      <c r="E65" s="25"/>
      <c r="F65" s="25"/>
      <c r="G65" s="25"/>
      <c r="H65" s="53"/>
      <c r="I65" s="25"/>
      <c r="J65" s="52"/>
      <c r="K65" s="25"/>
      <c r="L65" s="25"/>
      <c r="M65" s="25"/>
      <c r="N65" s="25"/>
      <c r="O65" s="25"/>
      <c r="P65" s="53"/>
      <c r="Q65" s="25"/>
      <c r="R65" s="22"/>
    </row>
    <row r="66" spans="2:21" ht="13.5">
      <c r="B66" s="21"/>
      <c r="C66" s="25"/>
      <c r="D66" s="52"/>
      <c r="E66" s="25"/>
      <c r="F66" s="25"/>
      <c r="G66" s="25"/>
      <c r="H66" s="53"/>
      <c r="I66" s="25"/>
      <c r="J66" s="52"/>
      <c r="K66" s="25"/>
      <c r="L66" s="25"/>
      <c r="M66" s="25"/>
      <c r="N66" s="25"/>
      <c r="O66" s="25"/>
      <c r="P66" s="53"/>
      <c r="Q66" s="25"/>
      <c r="R66" s="22"/>
    </row>
    <row r="67" spans="2:21" ht="13.5">
      <c r="B67" s="21"/>
      <c r="C67" s="25"/>
      <c r="D67" s="52"/>
      <c r="E67" s="25"/>
      <c r="F67" s="25"/>
      <c r="G67" s="25"/>
      <c r="H67" s="53"/>
      <c r="I67" s="25"/>
      <c r="J67" s="52"/>
      <c r="K67" s="25"/>
      <c r="L67" s="25"/>
      <c r="M67" s="25"/>
      <c r="N67" s="25"/>
      <c r="O67" s="25"/>
      <c r="P67" s="53"/>
      <c r="Q67" s="25"/>
      <c r="R67" s="22"/>
    </row>
    <row r="68" spans="2:21" ht="13.5">
      <c r="B68" s="21"/>
      <c r="C68" s="25"/>
      <c r="D68" s="52"/>
      <c r="E68" s="25"/>
      <c r="F68" s="25"/>
      <c r="G68" s="25"/>
      <c r="H68" s="53"/>
      <c r="I68" s="25"/>
      <c r="J68" s="52"/>
      <c r="K68" s="25"/>
      <c r="L68" s="25"/>
      <c r="M68" s="25"/>
      <c r="N68" s="25"/>
      <c r="O68" s="25"/>
      <c r="P68" s="53"/>
      <c r="Q68" s="25"/>
      <c r="R68" s="22"/>
    </row>
    <row r="69" spans="2:21" ht="13.5">
      <c r="B69" s="21"/>
      <c r="C69" s="25"/>
      <c r="D69" s="52"/>
      <c r="E69" s="25"/>
      <c r="F69" s="25"/>
      <c r="G69" s="25"/>
      <c r="H69" s="53"/>
      <c r="I69" s="25"/>
      <c r="J69" s="52"/>
      <c r="K69" s="25"/>
      <c r="L69" s="25"/>
      <c r="M69" s="25"/>
      <c r="N69" s="25"/>
      <c r="O69" s="25"/>
      <c r="P69" s="53"/>
      <c r="Q69" s="25"/>
      <c r="R69" s="22"/>
    </row>
    <row r="70" spans="2:21" s="1" customFormat="1">
      <c r="B70" s="34"/>
      <c r="C70" s="35"/>
      <c r="D70" s="54" t="s">
        <v>63</v>
      </c>
      <c r="E70" s="55"/>
      <c r="F70" s="55"/>
      <c r="G70" s="56" t="s">
        <v>64</v>
      </c>
      <c r="H70" s="57"/>
      <c r="I70" s="35"/>
      <c r="J70" s="54" t="s">
        <v>63</v>
      </c>
      <c r="K70" s="55"/>
      <c r="L70" s="55"/>
      <c r="M70" s="55"/>
      <c r="N70" s="56" t="s">
        <v>64</v>
      </c>
      <c r="O70" s="55"/>
      <c r="P70" s="57"/>
      <c r="Q70" s="35"/>
      <c r="R70" s="36"/>
    </row>
    <row r="71" spans="2:21" s="1" customFormat="1" ht="14.45" customHeight="1">
      <c r="B71" s="58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</row>
    <row r="75" spans="2:21" s="1" customFormat="1" ht="6.95" customHeight="1">
      <c r="B75" s="127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9"/>
    </row>
    <row r="76" spans="2:21" s="1" customFormat="1" ht="36.950000000000003" customHeight="1">
      <c r="B76" s="34"/>
      <c r="C76" s="194" t="s">
        <v>131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36"/>
      <c r="T76" s="130"/>
      <c r="U76" s="130"/>
    </row>
    <row r="77" spans="2:21" s="1" customFormat="1" ht="6.9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6"/>
      <c r="T77" s="130"/>
      <c r="U77" s="130"/>
    </row>
    <row r="78" spans="2:21" s="1" customFormat="1" ht="30" customHeight="1">
      <c r="B78" s="34"/>
      <c r="C78" s="29" t="s">
        <v>20</v>
      </c>
      <c r="D78" s="35"/>
      <c r="E78" s="35"/>
      <c r="F78" s="240" t="str">
        <f>F6</f>
        <v>ZABEZPEČENÍ HLAVNÍHO VSTUPU Z ALŠOVA NÁBŘEŽÍ A VSTUPU KŘÍŽOVNICKÉ ULICE</v>
      </c>
      <c r="G78" s="241"/>
      <c r="H78" s="241"/>
      <c r="I78" s="241"/>
      <c r="J78" s="241"/>
      <c r="K78" s="241"/>
      <c r="L78" s="241"/>
      <c r="M78" s="241"/>
      <c r="N78" s="241"/>
      <c r="O78" s="241"/>
      <c r="P78" s="241"/>
      <c r="Q78" s="35"/>
      <c r="R78" s="36"/>
      <c r="T78" s="130"/>
      <c r="U78" s="130"/>
    </row>
    <row r="79" spans="2:21" s="1" customFormat="1" ht="36.950000000000003" customHeight="1">
      <c r="B79" s="34"/>
      <c r="C79" s="68" t="s">
        <v>127</v>
      </c>
      <c r="D79" s="35"/>
      <c r="E79" s="35"/>
      <c r="F79" s="215" t="str">
        <f>F7</f>
        <v>VOSZ-SZS_VSTUP_CCTVK - ZABEZPEČENÍ HLAVNÍHO VSTUPU Z KŘÍŽOVNICKÉ ULICE</v>
      </c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35"/>
      <c r="R79" s="36"/>
      <c r="T79" s="130"/>
      <c r="U79" s="130"/>
    </row>
    <row r="80" spans="2:21" s="1" customFormat="1" ht="6.95" customHeight="1"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6"/>
      <c r="T80" s="130"/>
      <c r="U80" s="130"/>
    </row>
    <row r="81" spans="2:47" s="1" customFormat="1" ht="18" customHeight="1">
      <c r="B81" s="34"/>
      <c r="C81" s="29" t="s">
        <v>27</v>
      </c>
      <c r="D81" s="35"/>
      <c r="E81" s="35"/>
      <c r="F81" s="27" t="str">
        <f>F9</f>
        <v>Alšovo nábřeží 6</v>
      </c>
      <c r="G81" s="35"/>
      <c r="H81" s="35"/>
      <c r="I81" s="35"/>
      <c r="J81" s="35"/>
      <c r="K81" s="29" t="s">
        <v>29</v>
      </c>
      <c r="L81" s="35"/>
      <c r="M81" s="244" t="str">
        <f>IF(O9="","",O9)</f>
        <v>3.5.2017</v>
      </c>
      <c r="N81" s="244"/>
      <c r="O81" s="244"/>
      <c r="P81" s="244"/>
      <c r="Q81" s="35"/>
      <c r="R81" s="36"/>
      <c r="T81" s="130"/>
      <c r="U81" s="130"/>
    </row>
    <row r="82" spans="2:47" s="1" customFormat="1" ht="6.95" customHeight="1"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6"/>
      <c r="T82" s="130"/>
      <c r="U82" s="130"/>
    </row>
    <row r="83" spans="2:47" s="1" customFormat="1">
      <c r="B83" s="34"/>
      <c r="C83" s="29" t="s">
        <v>33</v>
      </c>
      <c r="D83" s="35"/>
      <c r="E83" s="35"/>
      <c r="F83" s="27" t="str">
        <f>E12</f>
        <v xml:space="preserve"> </v>
      </c>
      <c r="G83" s="35"/>
      <c r="H83" s="35"/>
      <c r="I83" s="35"/>
      <c r="J83" s="35"/>
      <c r="K83" s="29" t="s">
        <v>39</v>
      </c>
      <c r="L83" s="35"/>
      <c r="M83" s="198" t="str">
        <f>E18</f>
        <v xml:space="preserve"> </v>
      </c>
      <c r="N83" s="198"/>
      <c r="O83" s="198"/>
      <c r="P83" s="198"/>
      <c r="Q83" s="198"/>
      <c r="R83" s="36"/>
      <c r="T83" s="130"/>
      <c r="U83" s="130"/>
    </row>
    <row r="84" spans="2:47" s="1" customFormat="1" ht="14.45" customHeight="1">
      <c r="B84" s="34"/>
      <c r="C84" s="29" t="s">
        <v>37</v>
      </c>
      <c r="D84" s="35"/>
      <c r="E84" s="35"/>
      <c r="F84" s="27" t="str">
        <f>IF(E15="","",E15)</f>
        <v>Vyplň údaj</v>
      </c>
      <c r="G84" s="35"/>
      <c r="H84" s="35"/>
      <c r="I84" s="35"/>
      <c r="J84" s="35"/>
      <c r="K84" s="29" t="s">
        <v>40</v>
      </c>
      <c r="L84" s="35"/>
      <c r="M84" s="198" t="str">
        <f>E21</f>
        <v>Martin Frühauf</v>
      </c>
      <c r="N84" s="198"/>
      <c r="O84" s="198"/>
      <c r="P84" s="198"/>
      <c r="Q84" s="198"/>
      <c r="R84" s="36"/>
      <c r="T84" s="130"/>
      <c r="U84" s="130"/>
    </row>
    <row r="85" spans="2:47" s="1" customFormat="1" ht="10.35" customHeight="1"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6"/>
      <c r="T85" s="130"/>
      <c r="U85" s="130"/>
    </row>
    <row r="86" spans="2:47" s="1" customFormat="1" ht="29.25" customHeight="1">
      <c r="B86" s="34"/>
      <c r="C86" s="251" t="s">
        <v>132</v>
      </c>
      <c r="D86" s="252"/>
      <c r="E86" s="252"/>
      <c r="F86" s="252"/>
      <c r="G86" s="252"/>
      <c r="H86" s="251" t="s">
        <v>133</v>
      </c>
      <c r="I86" s="253"/>
      <c r="J86" s="253"/>
      <c r="K86" s="251" t="s">
        <v>134</v>
      </c>
      <c r="L86" s="252"/>
      <c r="M86" s="251" t="s">
        <v>135</v>
      </c>
      <c r="N86" s="252"/>
      <c r="O86" s="252"/>
      <c r="P86" s="252"/>
      <c r="Q86" s="252"/>
      <c r="R86" s="36"/>
      <c r="T86" s="130"/>
      <c r="U86" s="130"/>
    </row>
    <row r="87" spans="2:47" s="1" customFormat="1" ht="10.35" customHeight="1"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6"/>
      <c r="T87" s="130"/>
      <c r="U87" s="130"/>
    </row>
    <row r="88" spans="2:47" s="1" customFormat="1" ht="29.25" customHeight="1">
      <c r="B88" s="34"/>
      <c r="C88" s="131" t="s">
        <v>136</v>
      </c>
      <c r="D88" s="35"/>
      <c r="E88" s="35"/>
      <c r="F88" s="35"/>
      <c r="G88" s="35"/>
      <c r="H88" s="236">
        <f>W125</f>
        <v>0</v>
      </c>
      <c r="I88" s="242"/>
      <c r="J88" s="242"/>
      <c r="K88" s="236">
        <f>X125</f>
        <v>0</v>
      </c>
      <c r="L88" s="242"/>
      <c r="M88" s="236">
        <f>M125</f>
        <v>0</v>
      </c>
      <c r="N88" s="254"/>
      <c r="O88" s="254"/>
      <c r="P88" s="254"/>
      <c r="Q88" s="254"/>
      <c r="R88" s="36"/>
      <c r="T88" s="130"/>
      <c r="U88" s="130"/>
      <c r="AU88" s="17" t="s">
        <v>137</v>
      </c>
    </row>
    <row r="89" spans="2:47" s="6" customFormat="1" ht="24.95" customHeight="1">
      <c r="B89" s="132"/>
      <c r="C89" s="133"/>
      <c r="D89" s="134" t="s">
        <v>138</v>
      </c>
      <c r="E89" s="133"/>
      <c r="F89" s="133"/>
      <c r="G89" s="133"/>
      <c r="H89" s="255">
        <f>W126</f>
        <v>0</v>
      </c>
      <c r="I89" s="256"/>
      <c r="J89" s="256"/>
      <c r="K89" s="255">
        <f>X126</f>
        <v>0</v>
      </c>
      <c r="L89" s="256"/>
      <c r="M89" s="255">
        <f>M126</f>
        <v>0</v>
      </c>
      <c r="N89" s="256"/>
      <c r="O89" s="256"/>
      <c r="P89" s="256"/>
      <c r="Q89" s="256"/>
      <c r="R89" s="135"/>
      <c r="T89" s="136"/>
      <c r="U89" s="136"/>
    </row>
    <row r="90" spans="2:47" s="7" customFormat="1" ht="19.899999999999999" customHeight="1">
      <c r="B90" s="137"/>
      <c r="C90" s="138"/>
      <c r="D90" s="106" t="s">
        <v>139</v>
      </c>
      <c r="E90" s="138"/>
      <c r="F90" s="138"/>
      <c r="G90" s="138"/>
      <c r="H90" s="232">
        <f>W127</f>
        <v>0</v>
      </c>
      <c r="I90" s="257"/>
      <c r="J90" s="257"/>
      <c r="K90" s="232">
        <f>X127</f>
        <v>0</v>
      </c>
      <c r="L90" s="257"/>
      <c r="M90" s="232">
        <f>M127</f>
        <v>0</v>
      </c>
      <c r="N90" s="257"/>
      <c r="O90" s="257"/>
      <c r="P90" s="257"/>
      <c r="Q90" s="257"/>
      <c r="R90" s="139"/>
      <c r="T90" s="140"/>
      <c r="U90" s="140"/>
    </row>
    <row r="91" spans="2:47" s="7" customFormat="1" ht="19.899999999999999" customHeight="1">
      <c r="B91" s="137"/>
      <c r="C91" s="138"/>
      <c r="D91" s="106" t="s">
        <v>140</v>
      </c>
      <c r="E91" s="138"/>
      <c r="F91" s="138"/>
      <c r="G91" s="138"/>
      <c r="H91" s="232">
        <f>W135</f>
        <v>0</v>
      </c>
      <c r="I91" s="257"/>
      <c r="J91" s="257"/>
      <c r="K91" s="232">
        <f>X135</f>
        <v>0</v>
      </c>
      <c r="L91" s="257"/>
      <c r="M91" s="232">
        <f>M135</f>
        <v>0</v>
      </c>
      <c r="N91" s="257"/>
      <c r="O91" s="257"/>
      <c r="P91" s="257"/>
      <c r="Q91" s="257"/>
      <c r="R91" s="139"/>
      <c r="T91" s="140"/>
      <c r="U91" s="140"/>
    </row>
    <row r="92" spans="2:47" s="6" customFormat="1" ht="24.95" customHeight="1">
      <c r="B92" s="132"/>
      <c r="C92" s="133"/>
      <c r="D92" s="134" t="s">
        <v>142</v>
      </c>
      <c r="E92" s="133"/>
      <c r="F92" s="133"/>
      <c r="G92" s="133"/>
      <c r="H92" s="255">
        <f>W139</f>
        <v>0</v>
      </c>
      <c r="I92" s="256"/>
      <c r="J92" s="256"/>
      <c r="K92" s="255">
        <f>X139</f>
        <v>0</v>
      </c>
      <c r="L92" s="256"/>
      <c r="M92" s="255">
        <f>M139</f>
        <v>0</v>
      </c>
      <c r="N92" s="256"/>
      <c r="O92" s="256"/>
      <c r="P92" s="256"/>
      <c r="Q92" s="256"/>
      <c r="R92" s="135"/>
      <c r="T92" s="136"/>
      <c r="U92" s="136"/>
    </row>
    <row r="93" spans="2:47" s="7" customFormat="1" ht="19.899999999999999" customHeight="1">
      <c r="B93" s="137"/>
      <c r="C93" s="138"/>
      <c r="D93" s="106" t="s">
        <v>143</v>
      </c>
      <c r="E93" s="138"/>
      <c r="F93" s="138"/>
      <c r="G93" s="138"/>
      <c r="H93" s="232">
        <f>W140</f>
        <v>0</v>
      </c>
      <c r="I93" s="257"/>
      <c r="J93" s="257"/>
      <c r="K93" s="232">
        <f>X140</f>
        <v>0</v>
      </c>
      <c r="L93" s="257"/>
      <c r="M93" s="232">
        <f>M140</f>
        <v>0</v>
      </c>
      <c r="N93" s="257"/>
      <c r="O93" s="257"/>
      <c r="P93" s="257"/>
      <c r="Q93" s="257"/>
      <c r="R93" s="139"/>
      <c r="T93" s="140"/>
      <c r="U93" s="140"/>
    </row>
    <row r="94" spans="2:47" s="6" customFormat="1" ht="24.95" customHeight="1">
      <c r="B94" s="132"/>
      <c r="C94" s="133"/>
      <c r="D94" s="134" t="s">
        <v>144</v>
      </c>
      <c r="E94" s="133"/>
      <c r="F94" s="133"/>
      <c r="G94" s="133"/>
      <c r="H94" s="255">
        <f>W185</f>
        <v>0</v>
      </c>
      <c r="I94" s="256"/>
      <c r="J94" s="256"/>
      <c r="K94" s="255">
        <f>X185</f>
        <v>0</v>
      </c>
      <c r="L94" s="256"/>
      <c r="M94" s="255">
        <f>M185</f>
        <v>0</v>
      </c>
      <c r="N94" s="256"/>
      <c r="O94" s="256"/>
      <c r="P94" s="256"/>
      <c r="Q94" s="256"/>
      <c r="R94" s="135"/>
      <c r="T94" s="136"/>
      <c r="U94" s="136"/>
    </row>
    <row r="95" spans="2:47" s="7" customFormat="1" ht="19.899999999999999" customHeight="1">
      <c r="B95" s="137"/>
      <c r="C95" s="138"/>
      <c r="D95" s="106" t="s">
        <v>145</v>
      </c>
      <c r="E95" s="138"/>
      <c r="F95" s="138"/>
      <c r="G95" s="138"/>
      <c r="H95" s="232">
        <f>W186</f>
        <v>0</v>
      </c>
      <c r="I95" s="257"/>
      <c r="J95" s="257"/>
      <c r="K95" s="232">
        <f>X186</f>
        <v>0</v>
      </c>
      <c r="L95" s="257"/>
      <c r="M95" s="232">
        <f>M186</f>
        <v>0</v>
      </c>
      <c r="N95" s="257"/>
      <c r="O95" s="257"/>
      <c r="P95" s="257"/>
      <c r="Q95" s="257"/>
      <c r="R95" s="139"/>
      <c r="T95" s="140"/>
      <c r="U95" s="140"/>
    </row>
    <row r="96" spans="2:47" s="7" customFormat="1" ht="19.899999999999999" customHeight="1">
      <c r="B96" s="137"/>
      <c r="C96" s="138"/>
      <c r="D96" s="106" t="s">
        <v>146</v>
      </c>
      <c r="E96" s="138"/>
      <c r="F96" s="138"/>
      <c r="G96" s="138"/>
      <c r="H96" s="232">
        <f>W189</f>
        <v>0</v>
      </c>
      <c r="I96" s="257"/>
      <c r="J96" s="257"/>
      <c r="K96" s="232">
        <f>X189</f>
        <v>0</v>
      </c>
      <c r="L96" s="257"/>
      <c r="M96" s="232">
        <f>M189</f>
        <v>0</v>
      </c>
      <c r="N96" s="257"/>
      <c r="O96" s="257"/>
      <c r="P96" s="257"/>
      <c r="Q96" s="257"/>
      <c r="R96" s="139"/>
      <c r="T96" s="140"/>
      <c r="U96" s="140"/>
    </row>
    <row r="97" spans="2:65" s="7" customFormat="1" ht="19.899999999999999" customHeight="1">
      <c r="B97" s="137"/>
      <c r="C97" s="138"/>
      <c r="D97" s="106" t="s">
        <v>147</v>
      </c>
      <c r="E97" s="138"/>
      <c r="F97" s="138"/>
      <c r="G97" s="138"/>
      <c r="H97" s="232">
        <f>W193</f>
        <v>0</v>
      </c>
      <c r="I97" s="257"/>
      <c r="J97" s="257"/>
      <c r="K97" s="232">
        <f>X193</f>
        <v>0</v>
      </c>
      <c r="L97" s="257"/>
      <c r="M97" s="232">
        <f>M193</f>
        <v>0</v>
      </c>
      <c r="N97" s="257"/>
      <c r="O97" s="257"/>
      <c r="P97" s="257"/>
      <c r="Q97" s="257"/>
      <c r="R97" s="139"/>
      <c r="T97" s="140"/>
      <c r="U97" s="140"/>
    </row>
    <row r="98" spans="2:65" s="6" customFormat="1" ht="21.75" customHeight="1">
      <c r="B98" s="132"/>
      <c r="C98" s="133"/>
      <c r="D98" s="134" t="s">
        <v>148</v>
      </c>
      <c r="E98" s="133"/>
      <c r="F98" s="133"/>
      <c r="G98" s="133"/>
      <c r="H98" s="258">
        <f>W198</f>
        <v>0</v>
      </c>
      <c r="I98" s="256"/>
      <c r="J98" s="256"/>
      <c r="K98" s="258">
        <f>X198</f>
        <v>0</v>
      </c>
      <c r="L98" s="256"/>
      <c r="M98" s="258">
        <f>M198</f>
        <v>0</v>
      </c>
      <c r="N98" s="256"/>
      <c r="O98" s="256"/>
      <c r="P98" s="256"/>
      <c r="Q98" s="256"/>
      <c r="R98" s="135"/>
      <c r="T98" s="136"/>
      <c r="U98" s="136"/>
    </row>
    <row r="99" spans="2:65" s="1" customFormat="1" ht="21.75" customHeight="1">
      <c r="B99" s="34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6"/>
      <c r="T99" s="130"/>
      <c r="U99" s="130"/>
    </row>
    <row r="100" spans="2:65" s="1" customFormat="1" ht="29.25" customHeight="1">
      <c r="B100" s="34"/>
      <c r="C100" s="131" t="s">
        <v>149</v>
      </c>
      <c r="D100" s="35"/>
      <c r="E100" s="35"/>
      <c r="F100" s="35"/>
      <c r="G100" s="35"/>
      <c r="H100" s="35"/>
      <c r="I100" s="35"/>
      <c r="J100" s="35"/>
      <c r="K100" s="35"/>
      <c r="L100" s="35"/>
      <c r="M100" s="254">
        <f>ROUND(M101+M102+M103+M104+M105+M106,2)</f>
        <v>0</v>
      </c>
      <c r="N100" s="259"/>
      <c r="O100" s="259"/>
      <c r="P100" s="259"/>
      <c r="Q100" s="259"/>
      <c r="R100" s="36"/>
      <c r="T100" s="141"/>
      <c r="U100" s="142" t="s">
        <v>51</v>
      </c>
    </row>
    <row r="101" spans="2:65" s="1" customFormat="1" ht="18" customHeight="1">
      <c r="B101" s="34"/>
      <c r="C101" s="35"/>
      <c r="D101" s="233" t="s">
        <v>150</v>
      </c>
      <c r="E101" s="234"/>
      <c r="F101" s="234"/>
      <c r="G101" s="234"/>
      <c r="H101" s="234"/>
      <c r="I101" s="35"/>
      <c r="J101" s="35"/>
      <c r="K101" s="35"/>
      <c r="L101" s="35"/>
      <c r="M101" s="231">
        <f>ROUND(M88*T101,2)</f>
        <v>0</v>
      </c>
      <c r="N101" s="232"/>
      <c r="O101" s="232"/>
      <c r="P101" s="232"/>
      <c r="Q101" s="232"/>
      <c r="R101" s="36"/>
      <c r="S101" s="143"/>
      <c r="T101" s="144"/>
      <c r="U101" s="145" t="s">
        <v>52</v>
      </c>
      <c r="V101" s="146"/>
      <c r="W101" s="146"/>
      <c r="X101" s="146"/>
      <c r="Y101" s="146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46"/>
      <c r="AJ101" s="146"/>
      <c r="AK101" s="146"/>
      <c r="AL101" s="146"/>
      <c r="AM101" s="146"/>
      <c r="AN101" s="146"/>
      <c r="AO101" s="146"/>
      <c r="AP101" s="146"/>
      <c r="AQ101" s="146"/>
      <c r="AR101" s="146"/>
      <c r="AS101" s="146"/>
      <c r="AT101" s="146"/>
      <c r="AU101" s="146"/>
      <c r="AV101" s="146"/>
      <c r="AW101" s="146"/>
      <c r="AX101" s="146"/>
      <c r="AY101" s="147" t="s">
        <v>151</v>
      </c>
      <c r="AZ101" s="146"/>
      <c r="BA101" s="146"/>
      <c r="BB101" s="146"/>
      <c r="BC101" s="146"/>
      <c r="BD101" s="146"/>
      <c r="BE101" s="148">
        <f t="shared" ref="BE101:BE106" si="0">IF(U101="základní",M101,0)</f>
        <v>0</v>
      </c>
      <c r="BF101" s="148">
        <f t="shared" ref="BF101:BF106" si="1">IF(U101="snížená",M101,0)</f>
        <v>0</v>
      </c>
      <c r="BG101" s="148">
        <f t="shared" ref="BG101:BG106" si="2">IF(U101="zákl. přenesená",M101,0)</f>
        <v>0</v>
      </c>
      <c r="BH101" s="148">
        <f t="shared" ref="BH101:BH106" si="3">IF(U101="sníž. přenesená",M101,0)</f>
        <v>0</v>
      </c>
      <c r="BI101" s="148">
        <f t="shared" ref="BI101:BI106" si="4">IF(U101="nulová",M101,0)</f>
        <v>0</v>
      </c>
      <c r="BJ101" s="147" t="s">
        <v>26</v>
      </c>
      <c r="BK101" s="146"/>
      <c r="BL101" s="146"/>
      <c r="BM101" s="146"/>
    </row>
    <row r="102" spans="2:65" s="1" customFormat="1" ht="18" customHeight="1">
      <c r="B102" s="34"/>
      <c r="C102" s="35"/>
      <c r="D102" s="233" t="s">
        <v>152</v>
      </c>
      <c r="E102" s="234"/>
      <c r="F102" s="234"/>
      <c r="G102" s="234"/>
      <c r="H102" s="234"/>
      <c r="I102" s="35"/>
      <c r="J102" s="35"/>
      <c r="K102" s="35"/>
      <c r="L102" s="35"/>
      <c r="M102" s="231">
        <f>ROUND(M88*T102,2)</f>
        <v>0</v>
      </c>
      <c r="N102" s="232"/>
      <c r="O102" s="232"/>
      <c r="P102" s="232"/>
      <c r="Q102" s="232"/>
      <c r="R102" s="36"/>
      <c r="S102" s="143"/>
      <c r="T102" s="144"/>
      <c r="U102" s="145" t="s">
        <v>52</v>
      </c>
      <c r="V102" s="146"/>
      <c r="W102" s="146"/>
      <c r="X102" s="146"/>
      <c r="Y102" s="146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46"/>
      <c r="AK102" s="146"/>
      <c r="AL102" s="146"/>
      <c r="AM102" s="146"/>
      <c r="AN102" s="146"/>
      <c r="AO102" s="146"/>
      <c r="AP102" s="146"/>
      <c r="AQ102" s="146"/>
      <c r="AR102" s="146"/>
      <c r="AS102" s="146"/>
      <c r="AT102" s="146"/>
      <c r="AU102" s="146"/>
      <c r="AV102" s="146"/>
      <c r="AW102" s="146"/>
      <c r="AX102" s="146"/>
      <c r="AY102" s="147" t="s">
        <v>151</v>
      </c>
      <c r="AZ102" s="146"/>
      <c r="BA102" s="146"/>
      <c r="BB102" s="146"/>
      <c r="BC102" s="146"/>
      <c r="BD102" s="146"/>
      <c r="BE102" s="148">
        <f t="shared" si="0"/>
        <v>0</v>
      </c>
      <c r="BF102" s="148">
        <f t="shared" si="1"/>
        <v>0</v>
      </c>
      <c r="BG102" s="148">
        <f t="shared" si="2"/>
        <v>0</v>
      </c>
      <c r="BH102" s="148">
        <f t="shared" si="3"/>
        <v>0</v>
      </c>
      <c r="BI102" s="148">
        <f t="shared" si="4"/>
        <v>0</v>
      </c>
      <c r="BJ102" s="147" t="s">
        <v>26</v>
      </c>
      <c r="BK102" s="146"/>
      <c r="BL102" s="146"/>
      <c r="BM102" s="146"/>
    </row>
    <row r="103" spans="2:65" s="1" customFormat="1" ht="18" customHeight="1">
      <c r="B103" s="34"/>
      <c r="C103" s="35"/>
      <c r="D103" s="233" t="s">
        <v>153</v>
      </c>
      <c r="E103" s="234"/>
      <c r="F103" s="234"/>
      <c r="G103" s="234"/>
      <c r="H103" s="234"/>
      <c r="I103" s="35"/>
      <c r="J103" s="35"/>
      <c r="K103" s="35"/>
      <c r="L103" s="35"/>
      <c r="M103" s="231">
        <f>ROUND(M88*T103,2)</f>
        <v>0</v>
      </c>
      <c r="N103" s="232"/>
      <c r="O103" s="232"/>
      <c r="P103" s="232"/>
      <c r="Q103" s="232"/>
      <c r="R103" s="36"/>
      <c r="S103" s="143"/>
      <c r="T103" s="144"/>
      <c r="U103" s="145" t="s">
        <v>52</v>
      </c>
      <c r="V103" s="146"/>
      <c r="W103" s="146"/>
      <c r="X103" s="146"/>
      <c r="Y103" s="146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46"/>
      <c r="AK103" s="146"/>
      <c r="AL103" s="146"/>
      <c r="AM103" s="146"/>
      <c r="AN103" s="146"/>
      <c r="AO103" s="146"/>
      <c r="AP103" s="146"/>
      <c r="AQ103" s="146"/>
      <c r="AR103" s="146"/>
      <c r="AS103" s="146"/>
      <c r="AT103" s="146"/>
      <c r="AU103" s="146"/>
      <c r="AV103" s="146"/>
      <c r="AW103" s="146"/>
      <c r="AX103" s="146"/>
      <c r="AY103" s="147" t="s">
        <v>151</v>
      </c>
      <c r="AZ103" s="146"/>
      <c r="BA103" s="146"/>
      <c r="BB103" s="146"/>
      <c r="BC103" s="146"/>
      <c r="BD103" s="146"/>
      <c r="BE103" s="148">
        <f t="shared" si="0"/>
        <v>0</v>
      </c>
      <c r="BF103" s="148">
        <f t="shared" si="1"/>
        <v>0</v>
      </c>
      <c r="BG103" s="148">
        <f t="shared" si="2"/>
        <v>0</v>
      </c>
      <c r="BH103" s="148">
        <f t="shared" si="3"/>
        <v>0</v>
      </c>
      <c r="BI103" s="148">
        <f t="shared" si="4"/>
        <v>0</v>
      </c>
      <c r="BJ103" s="147" t="s">
        <v>26</v>
      </c>
      <c r="BK103" s="146"/>
      <c r="BL103" s="146"/>
      <c r="BM103" s="146"/>
    </row>
    <row r="104" spans="2:65" s="1" customFormat="1" ht="18" customHeight="1">
      <c r="B104" s="34"/>
      <c r="C104" s="35"/>
      <c r="D104" s="233" t="s">
        <v>154</v>
      </c>
      <c r="E104" s="234"/>
      <c r="F104" s="234"/>
      <c r="G104" s="234"/>
      <c r="H104" s="234"/>
      <c r="I104" s="35"/>
      <c r="J104" s="35"/>
      <c r="K104" s="35"/>
      <c r="L104" s="35"/>
      <c r="M104" s="231">
        <f>ROUND(M88*T104,2)</f>
        <v>0</v>
      </c>
      <c r="N104" s="232"/>
      <c r="O104" s="232"/>
      <c r="P104" s="232"/>
      <c r="Q104" s="232"/>
      <c r="R104" s="36"/>
      <c r="S104" s="143"/>
      <c r="T104" s="144"/>
      <c r="U104" s="145" t="s">
        <v>52</v>
      </c>
      <c r="V104" s="146"/>
      <c r="W104" s="146"/>
      <c r="X104" s="146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46"/>
      <c r="AX104" s="146"/>
      <c r="AY104" s="147" t="s">
        <v>151</v>
      </c>
      <c r="AZ104" s="146"/>
      <c r="BA104" s="146"/>
      <c r="BB104" s="146"/>
      <c r="BC104" s="146"/>
      <c r="BD104" s="146"/>
      <c r="BE104" s="148">
        <f t="shared" si="0"/>
        <v>0</v>
      </c>
      <c r="BF104" s="148">
        <f t="shared" si="1"/>
        <v>0</v>
      </c>
      <c r="BG104" s="148">
        <f t="shared" si="2"/>
        <v>0</v>
      </c>
      <c r="BH104" s="148">
        <f t="shared" si="3"/>
        <v>0</v>
      </c>
      <c r="BI104" s="148">
        <f t="shared" si="4"/>
        <v>0</v>
      </c>
      <c r="BJ104" s="147" t="s">
        <v>26</v>
      </c>
      <c r="BK104" s="146"/>
      <c r="BL104" s="146"/>
      <c r="BM104" s="146"/>
    </row>
    <row r="105" spans="2:65" s="1" customFormat="1" ht="18" customHeight="1">
      <c r="B105" s="34"/>
      <c r="C105" s="35"/>
      <c r="D105" s="233" t="s">
        <v>155</v>
      </c>
      <c r="E105" s="234"/>
      <c r="F105" s="234"/>
      <c r="G105" s="234"/>
      <c r="H105" s="234"/>
      <c r="I105" s="35"/>
      <c r="J105" s="35"/>
      <c r="K105" s="35"/>
      <c r="L105" s="35"/>
      <c r="M105" s="231">
        <f>ROUND(M88*T105,2)</f>
        <v>0</v>
      </c>
      <c r="N105" s="232"/>
      <c r="O105" s="232"/>
      <c r="P105" s="232"/>
      <c r="Q105" s="232"/>
      <c r="R105" s="36"/>
      <c r="S105" s="143"/>
      <c r="T105" s="144"/>
      <c r="U105" s="145" t="s">
        <v>52</v>
      </c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6"/>
      <c r="AL105" s="146"/>
      <c r="AM105" s="146"/>
      <c r="AN105" s="146"/>
      <c r="AO105" s="146"/>
      <c r="AP105" s="146"/>
      <c r="AQ105" s="146"/>
      <c r="AR105" s="146"/>
      <c r="AS105" s="146"/>
      <c r="AT105" s="146"/>
      <c r="AU105" s="146"/>
      <c r="AV105" s="146"/>
      <c r="AW105" s="146"/>
      <c r="AX105" s="146"/>
      <c r="AY105" s="147" t="s">
        <v>151</v>
      </c>
      <c r="AZ105" s="146"/>
      <c r="BA105" s="146"/>
      <c r="BB105" s="146"/>
      <c r="BC105" s="146"/>
      <c r="BD105" s="146"/>
      <c r="BE105" s="148">
        <f t="shared" si="0"/>
        <v>0</v>
      </c>
      <c r="BF105" s="148">
        <f t="shared" si="1"/>
        <v>0</v>
      </c>
      <c r="BG105" s="148">
        <f t="shared" si="2"/>
        <v>0</v>
      </c>
      <c r="BH105" s="148">
        <f t="shared" si="3"/>
        <v>0</v>
      </c>
      <c r="BI105" s="148">
        <f t="shared" si="4"/>
        <v>0</v>
      </c>
      <c r="BJ105" s="147" t="s">
        <v>26</v>
      </c>
      <c r="BK105" s="146"/>
      <c r="BL105" s="146"/>
      <c r="BM105" s="146"/>
    </row>
    <row r="106" spans="2:65" s="1" customFormat="1" ht="18" customHeight="1">
      <c r="B106" s="34"/>
      <c r="C106" s="35"/>
      <c r="D106" s="106" t="s">
        <v>156</v>
      </c>
      <c r="E106" s="35"/>
      <c r="F106" s="35"/>
      <c r="G106" s="35"/>
      <c r="H106" s="35"/>
      <c r="I106" s="35"/>
      <c r="J106" s="35"/>
      <c r="K106" s="35"/>
      <c r="L106" s="35"/>
      <c r="M106" s="231">
        <f>ROUND(M88*T106,2)</f>
        <v>0</v>
      </c>
      <c r="N106" s="232"/>
      <c r="O106" s="232"/>
      <c r="P106" s="232"/>
      <c r="Q106" s="232"/>
      <c r="R106" s="36"/>
      <c r="S106" s="143"/>
      <c r="T106" s="149"/>
      <c r="U106" s="150" t="s">
        <v>52</v>
      </c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46"/>
      <c r="AX106" s="146"/>
      <c r="AY106" s="147" t="s">
        <v>157</v>
      </c>
      <c r="AZ106" s="146"/>
      <c r="BA106" s="146"/>
      <c r="BB106" s="146"/>
      <c r="BC106" s="146"/>
      <c r="BD106" s="146"/>
      <c r="BE106" s="148">
        <f t="shared" si="0"/>
        <v>0</v>
      </c>
      <c r="BF106" s="148">
        <f t="shared" si="1"/>
        <v>0</v>
      </c>
      <c r="BG106" s="148">
        <f t="shared" si="2"/>
        <v>0</v>
      </c>
      <c r="BH106" s="148">
        <f t="shared" si="3"/>
        <v>0</v>
      </c>
      <c r="BI106" s="148">
        <f t="shared" si="4"/>
        <v>0</v>
      </c>
      <c r="BJ106" s="147" t="s">
        <v>26</v>
      </c>
      <c r="BK106" s="146"/>
      <c r="BL106" s="146"/>
      <c r="BM106" s="146"/>
    </row>
    <row r="107" spans="2:65" s="1" customFormat="1" ht="13.5">
      <c r="B107" s="34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6"/>
      <c r="T107" s="130"/>
      <c r="U107" s="130"/>
    </row>
    <row r="108" spans="2:65" s="1" customFormat="1" ht="29.25" customHeight="1">
      <c r="B108" s="34"/>
      <c r="C108" s="117" t="s">
        <v>119</v>
      </c>
      <c r="D108" s="118"/>
      <c r="E108" s="118"/>
      <c r="F108" s="118"/>
      <c r="G108" s="118"/>
      <c r="H108" s="118"/>
      <c r="I108" s="118"/>
      <c r="J108" s="118"/>
      <c r="K108" s="118"/>
      <c r="L108" s="237">
        <f>ROUND(SUM(M88+M100),2)</f>
        <v>0</v>
      </c>
      <c r="M108" s="237"/>
      <c r="N108" s="237"/>
      <c r="O108" s="237"/>
      <c r="P108" s="237"/>
      <c r="Q108" s="237"/>
      <c r="R108" s="36"/>
      <c r="T108" s="130"/>
      <c r="U108" s="130"/>
    </row>
    <row r="109" spans="2:65" s="1" customFormat="1" ht="6.95" customHeight="1">
      <c r="B109" s="58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60"/>
      <c r="T109" s="130"/>
      <c r="U109" s="130"/>
    </row>
    <row r="113" spans="2:65" s="1" customFormat="1" ht="6.95" customHeight="1">
      <c r="B113" s="61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3"/>
    </row>
    <row r="114" spans="2:65" s="1" customFormat="1" ht="36.950000000000003" customHeight="1">
      <c r="B114" s="34"/>
      <c r="C114" s="194" t="s">
        <v>158</v>
      </c>
      <c r="D114" s="242"/>
      <c r="E114" s="242"/>
      <c r="F114" s="242"/>
      <c r="G114" s="242"/>
      <c r="H114" s="242"/>
      <c r="I114" s="242"/>
      <c r="J114" s="242"/>
      <c r="K114" s="242"/>
      <c r="L114" s="242"/>
      <c r="M114" s="242"/>
      <c r="N114" s="242"/>
      <c r="O114" s="242"/>
      <c r="P114" s="242"/>
      <c r="Q114" s="242"/>
      <c r="R114" s="36"/>
    </row>
    <row r="115" spans="2:65" s="1" customFormat="1" ht="6.95" customHeight="1">
      <c r="B115" s="34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6"/>
    </row>
    <row r="116" spans="2:65" s="1" customFormat="1" ht="30" customHeight="1">
      <c r="B116" s="34"/>
      <c r="C116" s="29" t="s">
        <v>20</v>
      </c>
      <c r="D116" s="35"/>
      <c r="E116" s="35"/>
      <c r="F116" s="240" t="str">
        <f>F6</f>
        <v>ZABEZPEČENÍ HLAVNÍHO VSTUPU Z ALŠOVA NÁBŘEŽÍ A VSTUPU KŘÍŽOVNICKÉ ULICE</v>
      </c>
      <c r="G116" s="241"/>
      <c r="H116" s="241"/>
      <c r="I116" s="241"/>
      <c r="J116" s="241"/>
      <c r="K116" s="241"/>
      <c r="L116" s="241"/>
      <c r="M116" s="241"/>
      <c r="N116" s="241"/>
      <c r="O116" s="241"/>
      <c r="P116" s="241"/>
      <c r="Q116" s="35"/>
      <c r="R116" s="36"/>
    </row>
    <row r="117" spans="2:65" s="1" customFormat="1" ht="36.950000000000003" customHeight="1">
      <c r="B117" s="34"/>
      <c r="C117" s="68" t="s">
        <v>127</v>
      </c>
      <c r="D117" s="35"/>
      <c r="E117" s="35"/>
      <c r="F117" s="215" t="str">
        <f>F7</f>
        <v>VOSZ-SZS_VSTUP_CCTVK - ZABEZPEČENÍ HLAVNÍHO VSTUPU Z KŘÍŽOVNICKÉ ULICE</v>
      </c>
      <c r="G117" s="242"/>
      <c r="H117" s="242"/>
      <c r="I117" s="242"/>
      <c r="J117" s="242"/>
      <c r="K117" s="242"/>
      <c r="L117" s="242"/>
      <c r="M117" s="242"/>
      <c r="N117" s="242"/>
      <c r="O117" s="242"/>
      <c r="P117" s="242"/>
      <c r="Q117" s="35"/>
      <c r="R117" s="36"/>
    </row>
    <row r="118" spans="2:65" s="1" customFormat="1" ht="6.95" customHeight="1">
      <c r="B118" s="34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6"/>
    </row>
    <row r="119" spans="2:65" s="1" customFormat="1" ht="18" customHeight="1">
      <c r="B119" s="34"/>
      <c r="C119" s="29" t="s">
        <v>27</v>
      </c>
      <c r="D119" s="35"/>
      <c r="E119" s="35"/>
      <c r="F119" s="27" t="str">
        <f>F9</f>
        <v>Alšovo nábřeží 6</v>
      </c>
      <c r="G119" s="35"/>
      <c r="H119" s="35"/>
      <c r="I119" s="35"/>
      <c r="J119" s="35"/>
      <c r="K119" s="29" t="s">
        <v>29</v>
      </c>
      <c r="L119" s="35"/>
      <c r="M119" s="244" t="str">
        <f>IF(O9="","",O9)</f>
        <v>3.5.2017</v>
      </c>
      <c r="N119" s="244"/>
      <c r="O119" s="244"/>
      <c r="P119" s="244"/>
      <c r="Q119" s="35"/>
      <c r="R119" s="36"/>
    </row>
    <row r="120" spans="2:65" s="1" customFormat="1" ht="6.95" customHeight="1"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6"/>
    </row>
    <row r="121" spans="2:65" s="1" customFormat="1">
      <c r="B121" s="34"/>
      <c r="C121" s="29" t="s">
        <v>33</v>
      </c>
      <c r="D121" s="35"/>
      <c r="E121" s="35"/>
      <c r="F121" s="27" t="str">
        <f>E12</f>
        <v xml:space="preserve"> </v>
      </c>
      <c r="G121" s="35"/>
      <c r="H121" s="35"/>
      <c r="I121" s="35"/>
      <c r="J121" s="35"/>
      <c r="K121" s="29" t="s">
        <v>39</v>
      </c>
      <c r="L121" s="35"/>
      <c r="M121" s="198" t="str">
        <f>E18</f>
        <v xml:space="preserve"> </v>
      </c>
      <c r="N121" s="198"/>
      <c r="O121" s="198"/>
      <c r="P121" s="198"/>
      <c r="Q121" s="198"/>
      <c r="R121" s="36"/>
    </row>
    <row r="122" spans="2:65" s="1" customFormat="1" ht="14.45" customHeight="1">
      <c r="B122" s="34"/>
      <c r="C122" s="29" t="s">
        <v>37</v>
      </c>
      <c r="D122" s="35"/>
      <c r="E122" s="35"/>
      <c r="F122" s="27" t="str">
        <f>IF(E15="","",E15)</f>
        <v>Vyplň údaj</v>
      </c>
      <c r="G122" s="35"/>
      <c r="H122" s="35"/>
      <c r="I122" s="35"/>
      <c r="J122" s="35"/>
      <c r="K122" s="29" t="s">
        <v>40</v>
      </c>
      <c r="L122" s="35"/>
      <c r="M122" s="198" t="str">
        <f>E21</f>
        <v>Martin Frühauf</v>
      </c>
      <c r="N122" s="198"/>
      <c r="O122" s="198"/>
      <c r="P122" s="198"/>
      <c r="Q122" s="198"/>
      <c r="R122" s="36"/>
    </row>
    <row r="123" spans="2:65" s="1" customFormat="1" ht="10.35" customHeight="1"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6"/>
    </row>
    <row r="124" spans="2:65" s="8" customFormat="1" ht="29.25" customHeight="1">
      <c r="B124" s="151"/>
      <c r="C124" s="152" t="s">
        <v>159</v>
      </c>
      <c r="D124" s="153" t="s">
        <v>160</v>
      </c>
      <c r="E124" s="153" t="s">
        <v>69</v>
      </c>
      <c r="F124" s="260" t="s">
        <v>161</v>
      </c>
      <c r="G124" s="260"/>
      <c r="H124" s="260"/>
      <c r="I124" s="260"/>
      <c r="J124" s="153" t="s">
        <v>162</v>
      </c>
      <c r="K124" s="153" t="s">
        <v>163</v>
      </c>
      <c r="L124" s="153" t="s">
        <v>164</v>
      </c>
      <c r="M124" s="260" t="s">
        <v>165</v>
      </c>
      <c r="N124" s="260"/>
      <c r="O124" s="260"/>
      <c r="P124" s="260" t="s">
        <v>135</v>
      </c>
      <c r="Q124" s="261"/>
      <c r="R124" s="154"/>
      <c r="T124" s="79" t="s">
        <v>166</v>
      </c>
      <c r="U124" s="80" t="s">
        <v>51</v>
      </c>
      <c r="V124" s="80" t="s">
        <v>167</v>
      </c>
      <c r="W124" s="80" t="s">
        <v>168</v>
      </c>
      <c r="X124" s="80" t="s">
        <v>169</v>
      </c>
      <c r="Y124" s="80" t="s">
        <v>170</v>
      </c>
      <c r="Z124" s="80" t="s">
        <v>171</v>
      </c>
      <c r="AA124" s="80" t="s">
        <v>172</v>
      </c>
      <c r="AB124" s="80" t="s">
        <v>173</v>
      </c>
      <c r="AC124" s="80" t="s">
        <v>174</v>
      </c>
      <c r="AD124" s="81" t="s">
        <v>175</v>
      </c>
    </row>
    <row r="125" spans="2:65" s="1" customFormat="1" ht="29.25" customHeight="1">
      <c r="B125" s="34"/>
      <c r="C125" s="83" t="s">
        <v>130</v>
      </c>
      <c r="D125" s="35"/>
      <c r="E125" s="35"/>
      <c r="F125" s="35"/>
      <c r="G125" s="35"/>
      <c r="H125" s="35"/>
      <c r="I125" s="35"/>
      <c r="J125" s="35"/>
      <c r="K125" s="35"/>
      <c r="L125" s="35"/>
      <c r="M125" s="274">
        <f>BK125</f>
        <v>0</v>
      </c>
      <c r="N125" s="275"/>
      <c r="O125" s="275"/>
      <c r="P125" s="275"/>
      <c r="Q125" s="275"/>
      <c r="R125" s="36"/>
      <c r="T125" s="82"/>
      <c r="U125" s="50"/>
      <c r="V125" s="50"/>
      <c r="W125" s="155">
        <f>W126+W139+W185+W198</f>
        <v>0</v>
      </c>
      <c r="X125" s="155">
        <f>X126+X139+X185+X198</f>
        <v>0</v>
      </c>
      <c r="Y125" s="50"/>
      <c r="Z125" s="156">
        <f>Z126+Z139+Z185+Z198</f>
        <v>0</v>
      </c>
      <c r="AA125" s="50"/>
      <c r="AB125" s="156">
        <f>AB126+AB139+AB185+AB198</f>
        <v>3.3724999999999998E-2</v>
      </c>
      <c r="AC125" s="50"/>
      <c r="AD125" s="157">
        <f>AD126+AD139+AD185+AD198</f>
        <v>0</v>
      </c>
      <c r="AT125" s="17" t="s">
        <v>88</v>
      </c>
      <c r="AU125" s="17" t="s">
        <v>137</v>
      </c>
      <c r="BK125" s="158">
        <f>BK126+BK139+BK185+BK198</f>
        <v>0</v>
      </c>
    </row>
    <row r="126" spans="2:65" s="9" customFormat="1" ht="37.35" customHeight="1">
      <c r="B126" s="159"/>
      <c r="C126" s="160"/>
      <c r="D126" s="161" t="s">
        <v>138</v>
      </c>
      <c r="E126" s="161"/>
      <c r="F126" s="161"/>
      <c r="G126" s="161"/>
      <c r="H126" s="161"/>
      <c r="I126" s="161"/>
      <c r="J126" s="161"/>
      <c r="K126" s="161"/>
      <c r="L126" s="161"/>
      <c r="M126" s="258">
        <f>BK126</f>
        <v>0</v>
      </c>
      <c r="N126" s="255"/>
      <c r="O126" s="255"/>
      <c r="P126" s="255"/>
      <c r="Q126" s="255"/>
      <c r="R126" s="162"/>
      <c r="T126" s="163"/>
      <c r="U126" s="160"/>
      <c r="V126" s="160"/>
      <c r="W126" s="164">
        <f>W127+W135</f>
        <v>0</v>
      </c>
      <c r="X126" s="164">
        <f>X127+X135</f>
        <v>0</v>
      </c>
      <c r="Y126" s="160"/>
      <c r="Z126" s="165">
        <f>Z127+Z135</f>
        <v>0</v>
      </c>
      <c r="AA126" s="160"/>
      <c r="AB126" s="165">
        <f>AB127+AB135</f>
        <v>3.0685E-2</v>
      </c>
      <c r="AC126" s="160"/>
      <c r="AD126" s="166">
        <f>AD127+AD135</f>
        <v>0</v>
      </c>
      <c r="AR126" s="167" t="s">
        <v>125</v>
      </c>
      <c r="AT126" s="168" t="s">
        <v>88</v>
      </c>
      <c r="AU126" s="168" t="s">
        <v>89</v>
      </c>
      <c r="AY126" s="167" t="s">
        <v>176</v>
      </c>
      <c r="BK126" s="169">
        <f>BK127+BK135</f>
        <v>0</v>
      </c>
    </row>
    <row r="127" spans="2:65" s="9" customFormat="1" ht="19.899999999999999" customHeight="1">
      <c r="B127" s="159"/>
      <c r="C127" s="160"/>
      <c r="D127" s="170" t="s">
        <v>139</v>
      </c>
      <c r="E127" s="170"/>
      <c r="F127" s="170"/>
      <c r="G127" s="170"/>
      <c r="H127" s="170"/>
      <c r="I127" s="170"/>
      <c r="J127" s="170"/>
      <c r="K127" s="170"/>
      <c r="L127" s="170"/>
      <c r="M127" s="276">
        <f>BK127</f>
        <v>0</v>
      </c>
      <c r="N127" s="277"/>
      <c r="O127" s="277"/>
      <c r="P127" s="277"/>
      <c r="Q127" s="277"/>
      <c r="R127" s="162"/>
      <c r="T127" s="163"/>
      <c r="U127" s="160"/>
      <c r="V127" s="160"/>
      <c r="W127" s="164">
        <f>SUM(W128:W134)</f>
        <v>0</v>
      </c>
      <c r="X127" s="164">
        <f>SUM(X128:X134)</f>
        <v>0</v>
      </c>
      <c r="Y127" s="160"/>
      <c r="Z127" s="165">
        <f>SUM(Z128:Z134)</f>
        <v>0</v>
      </c>
      <c r="AA127" s="160"/>
      <c r="AB127" s="165">
        <f>SUM(AB128:AB134)</f>
        <v>2.4250000000000001E-2</v>
      </c>
      <c r="AC127" s="160"/>
      <c r="AD127" s="166">
        <f>SUM(AD128:AD134)</f>
        <v>0</v>
      </c>
      <c r="AR127" s="167" t="s">
        <v>125</v>
      </c>
      <c r="AT127" s="168" t="s">
        <v>88</v>
      </c>
      <c r="AU127" s="168" t="s">
        <v>26</v>
      </c>
      <c r="AY127" s="167" t="s">
        <v>176</v>
      </c>
      <c r="BK127" s="169">
        <f>SUM(BK128:BK134)</f>
        <v>0</v>
      </c>
    </row>
    <row r="128" spans="2:65" s="1" customFormat="1" ht="31.5" customHeight="1">
      <c r="B128" s="34"/>
      <c r="C128" s="171" t="s">
        <v>26</v>
      </c>
      <c r="D128" s="171" t="s">
        <v>177</v>
      </c>
      <c r="E128" s="172" t="s">
        <v>178</v>
      </c>
      <c r="F128" s="262" t="s">
        <v>179</v>
      </c>
      <c r="G128" s="262"/>
      <c r="H128" s="262"/>
      <c r="I128" s="262"/>
      <c r="J128" s="173" t="s">
        <v>180</v>
      </c>
      <c r="K128" s="174">
        <v>250</v>
      </c>
      <c r="L128" s="175">
        <v>0</v>
      </c>
      <c r="M128" s="264">
        <v>0</v>
      </c>
      <c r="N128" s="265"/>
      <c r="O128" s="265"/>
      <c r="P128" s="263">
        <f>ROUND(V128*K128,2)</f>
        <v>0</v>
      </c>
      <c r="Q128" s="263"/>
      <c r="R128" s="36"/>
      <c r="T128" s="176" t="s">
        <v>24</v>
      </c>
      <c r="U128" s="43" t="s">
        <v>52</v>
      </c>
      <c r="V128" s="123">
        <f>L128+M128</f>
        <v>0</v>
      </c>
      <c r="W128" s="123">
        <f>ROUND(L128*K128,2)</f>
        <v>0</v>
      </c>
      <c r="X128" s="123">
        <f>ROUND(M128*K128,2)</f>
        <v>0</v>
      </c>
      <c r="Y128" s="35"/>
      <c r="Z128" s="177">
        <f>Y128*K128</f>
        <v>0</v>
      </c>
      <c r="AA128" s="177">
        <v>0</v>
      </c>
      <c r="AB128" s="177">
        <f>AA128*K128</f>
        <v>0</v>
      </c>
      <c r="AC128" s="177">
        <v>0</v>
      </c>
      <c r="AD128" s="178">
        <f>AC128*K128</f>
        <v>0</v>
      </c>
      <c r="AR128" s="17" t="s">
        <v>181</v>
      </c>
      <c r="AT128" s="17" t="s">
        <v>177</v>
      </c>
      <c r="AU128" s="17" t="s">
        <v>125</v>
      </c>
      <c r="AY128" s="17" t="s">
        <v>176</v>
      </c>
      <c r="BE128" s="110">
        <f>IF(U128="základní",P128,0)</f>
        <v>0</v>
      </c>
      <c r="BF128" s="110">
        <f>IF(U128="snížená",P128,0)</f>
        <v>0</v>
      </c>
      <c r="BG128" s="110">
        <f>IF(U128="zákl. přenesená",P128,0)</f>
        <v>0</v>
      </c>
      <c r="BH128" s="110">
        <f>IF(U128="sníž. přenesená",P128,0)</f>
        <v>0</v>
      </c>
      <c r="BI128" s="110">
        <f>IF(U128="nulová",P128,0)</f>
        <v>0</v>
      </c>
      <c r="BJ128" s="17" t="s">
        <v>26</v>
      </c>
      <c r="BK128" s="110">
        <f>ROUND(V128*K128,2)</f>
        <v>0</v>
      </c>
      <c r="BL128" s="17" t="s">
        <v>181</v>
      </c>
      <c r="BM128" s="17" t="s">
        <v>685</v>
      </c>
    </row>
    <row r="129" spans="2:65" s="1" customFormat="1" ht="31.5" customHeight="1">
      <c r="B129" s="34"/>
      <c r="C129" s="179" t="s">
        <v>125</v>
      </c>
      <c r="D129" s="179" t="s">
        <v>183</v>
      </c>
      <c r="E129" s="180" t="s">
        <v>184</v>
      </c>
      <c r="F129" s="266" t="s">
        <v>185</v>
      </c>
      <c r="G129" s="266"/>
      <c r="H129" s="266"/>
      <c r="I129" s="266"/>
      <c r="J129" s="181" t="s">
        <v>180</v>
      </c>
      <c r="K129" s="182">
        <v>250</v>
      </c>
      <c r="L129" s="183">
        <v>0</v>
      </c>
      <c r="M129" s="267"/>
      <c r="N129" s="267"/>
      <c r="O129" s="268"/>
      <c r="P129" s="263">
        <f>ROUND(V129*K129,2)</f>
        <v>0</v>
      </c>
      <c r="Q129" s="263"/>
      <c r="R129" s="36"/>
      <c r="T129" s="176" t="s">
        <v>24</v>
      </c>
      <c r="U129" s="43" t="s">
        <v>52</v>
      </c>
      <c r="V129" s="123">
        <f>L129+M129</f>
        <v>0</v>
      </c>
      <c r="W129" s="123">
        <f>ROUND(L129*K129,2)</f>
        <v>0</v>
      </c>
      <c r="X129" s="123">
        <f>ROUND(M129*K129,2)</f>
        <v>0</v>
      </c>
      <c r="Y129" s="35"/>
      <c r="Z129" s="177">
        <f>Y129*K129</f>
        <v>0</v>
      </c>
      <c r="AA129" s="177">
        <v>9.7E-5</v>
      </c>
      <c r="AB129" s="177">
        <f>AA129*K129</f>
        <v>2.4250000000000001E-2</v>
      </c>
      <c r="AC129" s="177">
        <v>0</v>
      </c>
      <c r="AD129" s="178">
        <f>AC129*K129</f>
        <v>0</v>
      </c>
      <c r="AR129" s="17" t="s">
        <v>186</v>
      </c>
      <c r="AT129" s="17" t="s">
        <v>183</v>
      </c>
      <c r="AU129" s="17" t="s">
        <v>125</v>
      </c>
      <c r="AY129" s="17" t="s">
        <v>176</v>
      </c>
      <c r="BE129" s="110">
        <f>IF(U129="základní",P129,0)</f>
        <v>0</v>
      </c>
      <c r="BF129" s="110">
        <f>IF(U129="snížená",P129,0)</f>
        <v>0</v>
      </c>
      <c r="BG129" s="110">
        <f>IF(U129="zákl. přenesená",P129,0)</f>
        <v>0</v>
      </c>
      <c r="BH129" s="110">
        <f>IF(U129="sníž. přenesená",P129,0)</f>
        <v>0</v>
      </c>
      <c r="BI129" s="110">
        <f>IF(U129="nulová",P129,0)</f>
        <v>0</v>
      </c>
      <c r="BJ129" s="17" t="s">
        <v>26</v>
      </c>
      <c r="BK129" s="110">
        <f>ROUND(V129*K129,2)</f>
        <v>0</v>
      </c>
      <c r="BL129" s="17" t="s">
        <v>181</v>
      </c>
      <c r="BM129" s="17" t="s">
        <v>686</v>
      </c>
    </row>
    <row r="130" spans="2:65" s="1" customFormat="1" ht="22.5" customHeight="1">
      <c r="B130" s="34"/>
      <c r="C130" s="35"/>
      <c r="D130" s="35"/>
      <c r="E130" s="35"/>
      <c r="F130" s="269" t="s">
        <v>188</v>
      </c>
      <c r="G130" s="270"/>
      <c r="H130" s="270"/>
      <c r="I130" s="270"/>
      <c r="J130" s="35"/>
      <c r="K130" s="35"/>
      <c r="L130" s="35"/>
      <c r="M130" s="35"/>
      <c r="N130" s="35"/>
      <c r="O130" s="35"/>
      <c r="P130" s="35"/>
      <c r="Q130" s="35"/>
      <c r="R130" s="36"/>
      <c r="T130" s="144"/>
      <c r="U130" s="35"/>
      <c r="V130" s="35"/>
      <c r="W130" s="35"/>
      <c r="X130" s="35"/>
      <c r="Y130" s="35"/>
      <c r="Z130" s="35"/>
      <c r="AA130" s="35"/>
      <c r="AB130" s="35"/>
      <c r="AC130" s="35"/>
      <c r="AD130" s="77"/>
      <c r="AT130" s="17" t="s">
        <v>189</v>
      </c>
      <c r="AU130" s="17" t="s">
        <v>125</v>
      </c>
    </row>
    <row r="131" spans="2:65" s="1" customFormat="1" ht="31.5" customHeight="1">
      <c r="B131" s="34"/>
      <c r="C131" s="171" t="s">
        <v>190</v>
      </c>
      <c r="D131" s="171" t="s">
        <v>177</v>
      </c>
      <c r="E131" s="172" t="s">
        <v>191</v>
      </c>
      <c r="F131" s="262" t="s">
        <v>192</v>
      </c>
      <c r="G131" s="262"/>
      <c r="H131" s="262"/>
      <c r="I131" s="262"/>
      <c r="J131" s="173" t="s">
        <v>180</v>
      </c>
      <c r="K131" s="174">
        <v>150</v>
      </c>
      <c r="L131" s="175">
        <v>0</v>
      </c>
      <c r="M131" s="264">
        <v>0</v>
      </c>
      <c r="N131" s="265"/>
      <c r="O131" s="265"/>
      <c r="P131" s="263">
        <f>ROUND(V131*K131,2)</f>
        <v>0</v>
      </c>
      <c r="Q131" s="263"/>
      <c r="R131" s="36"/>
      <c r="T131" s="176" t="s">
        <v>24</v>
      </c>
      <c r="U131" s="43" t="s">
        <v>52</v>
      </c>
      <c r="V131" s="123">
        <f>L131+M131</f>
        <v>0</v>
      </c>
      <c r="W131" s="123">
        <f>ROUND(L131*K131,2)</f>
        <v>0</v>
      </c>
      <c r="X131" s="123">
        <f>ROUND(M131*K131,2)</f>
        <v>0</v>
      </c>
      <c r="Y131" s="35"/>
      <c r="Z131" s="177">
        <f>Y131*K131</f>
        <v>0</v>
      </c>
      <c r="AA131" s="177">
        <v>0</v>
      </c>
      <c r="AB131" s="177">
        <f>AA131*K131</f>
        <v>0</v>
      </c>
      <c r="AC131" s="177">
        <v>0</v>
      </c>
      <c r="AD131" s="178">
        <f>AC131*K131</f>
        <v>0</v>
      </c>
      <c r="AR131" s="17" t="s">
        <v>181</v>
      </c>
      <c r="AT131" s="17" t="s">
        <v>177</v>
      </c>
      <c r="AU131" s="17" t="s">
        <v>125</v>
      </c>
      <c r="AY131" s="17" t="s">
        <v>176</v>
      </c>
      <c r="BE131" s="110">
        <f>IF(U131="základní",P131,0)</f>
        <v>0</v>
      </c>
      <c r="BF131" s="110">
        <f>IF(U131="snížená",P131,0)</f>
        <v>0</v>
      </c>
      <c r="BG131" s="110">
        <f>IF(U131="zákl. přenesená",P131,0)</f>
        <v>0</v>
      </c>
      <c r="BH131" s="110">
        <f>IF(U131="sníž. přenesená",P131,0)</f>
        <v>0</v>
      </c>
      <c r="BI131" s="110">
        <f>IF(U131="nulová",P131,0)</f>
        <v>0</v>
      </c>
      <c r="BJ131" s="17" t="s">
        <v>26</v>
      </c>
      <c r="BK131" s="110">
        <f>ROUND(V131*K131,2)</f>
        <v>0</v>
      </c>
      <c r="BL131" s="17" t="s">
        <v>181</v>
      </c>
      <c r="BM131" s="17" t="s">
        <v>687</v>
      </c>
    </row>
    <row r="132" spans="2:65" s="1" customFormat="1" ht="22.5" customHeight="1">
      <c r="B132" s="34"/>
      <c r="C132" s="179" t="s">
        <v>194</v>
      </c>
      <c r="D132" s="179" t="s">
        <v>183</v>
      </c>
      <c r="E132" s="180" t="s">
        <v>195</v>
      </c>
      <c r="F132" s="266" t="s">
        <v>196</v>
      </c>
      <c r="G132" s="266"/>
      <c r="H132" s="266"/>
      <c r="I132" s="266"/>
      <c r="J132" s="181" t="s">
        <v>183</v>
      </c>
      <c r="K132" s="182">
        <v>150</v>
      </c>
      <c r="L132" s="183">
        <v>0</v>
      </c>
      <c r="M132" s="267"/>
      <c r="N132" s="267"/>
      <c r="O132" s="268"/>
      <c r="P132" s="263">
        <f>ROUND(V132*K132,2)</f>
        <v>0</v>
      </c>
      <c r="Q132" s="263"/>
      <c r="R132" s="36"/>
      <c r="T132" s="176" t="s">
        <v>24</v>
      </c>
      <c r="U132" s="43" t="s">
        <v>52</v>
      </c>
      <c r="V132" s="123">
        <f>L132+M132</f>
        <v>0</v>
      </c>
      <c r="W132" s="123">
        <f>ROUND(L132*K132,2)</f>
        <v>0</v>
      </c>
      <c r="X132" s="123">
        <f>ROUND(M132*K132,2)</f>
        <v>0</v>
      </c>
      <c r="Y132" s="35"/>
      <c r="Z132" s="177">
        <f>Y132*K132</f>
        <v>0</v>
      </c>
      <c r="AA132" s="177">
        <v>0</v>
      </c>
      <c r="AB132" s="177">
        <f>AA132*K132</f>
        <v>0</v>
      </c>
      <c r="AC132" s="177">
        <v>0</v>
      </c>
      <c r="AD132" s="178">
        <f>AC132*K132</f>
        <v>0</v>
      </c>
      <c r="AR132" s="17" t="s">
        <v>186</v>
      </c>
      <c r="AT132" s="17" t="s">
        <v>183</v>
      </c>
      <c r="AU132" s="17" t="s">
        <v>125</v>
      </c>
      <c r="AY132" s="17" t="s">
        <v>176</v>
      </c>
      <c r="BE132" s="110">
        <f>IF(U132="základní",P132,0)</f>
        <v>0</v>
      </c>
      <c r="BF132" s="110">
        <f>IF(U132="snížená",P132,0)</f>
        <v>0</v>
      </c>
      <c r="BG132" s="110">
        <f>IF(U132="zákl. přenesená",P132,0)</f>
        <v>0</v>
      </c>
      <c r="BH132" s="110">
        <f>IF(U132="sníž. přenesená",P132,0)</f>
        <v>0</v>
      </c>
      <c r="BI132" s="110">
        <f>IF(U132="nulová",P132,0)</f>
        <v>0</v>
      </c>
      <c r="BJ132" s="17" t="s">
        <v>26</v>
      </c>
      <c r="BK132" s="110">
        <f>ROUND(V132*K132,2)</f>
        <v>0</v>
      </c>
      <c r="BL132" s="17" t="s">
        <v>181</v>
      </c>
      <c r="BM132" s="17" t="s">
        <v>688</v>
      </c>
    </row>
    <row r="133" spans="2:65" s="1" customFormat="1" ht="31.5" customHeight="1">
      <c r="B133" s="34"/>
      <c r="C133" s="171" t="s">
        <v>198</v>
      </c>
      <c r="D133" s="171" t="s">
        <v>177</v>
      </c>
      <c r="E133" s="172" t="s">
        <v>207</v>
      </c>
      <c r="F133" s="262" t="s">
        <v>208</v>
      </c>
      <c r="G133" s="262"/>
      <c r="H133" s="262"/>
      <c r="I133" s="262"/>
      <c r="J133" s="173" t="s">
        <v>180</v>
      </c>
      <c r="K133" s="174">
        <v>10</v>
      </c>
      <c r="L133" s="175">
        <v>0</v>
      </c>
      <c r="M133" s="264">
        <v>0</v>
      </c>
      <c r="N133" s="265"/>
      <c r="O133" s="265"/>
      <c r="P133" s="263">
        <f>ROUND(V133*K133,2)</f>
        <v>0</v>
      </c>
      <c r="Q133" s="263"/>
      <c r="R133" s="36"/>
      <c r="T133" s="176" t="s">
        <v>24</v>
      </c>
      <c r="U133" s="43" t="s">
        <v>52</v>
      </c>
      <c r="V133" s="123">
        <f>L133+M133</f>
        <v>0</v>
      </c>
      <c r="W133" s="123">
        <f>ROUND(L133*K133,2)</f>
        <v>0</v>
      </c>
      <c r="X133" s="123">
        <f>ROUND(M133*K133,2)</f>
        <v>0</v>
      </c>
      <c r="Y133" s="35"/>
      <c r="Z133" s="177">
        <f>Y133*K133</f>
        <v>0</v>
      </c>
      <c r="AA133" s="177">
        <v>0</v>
      </c>
      <c r="AB133" s="177">
        <f>AA133*K133</f>
        <v>0</v>
      </c>
      <c r="AC133" s="177">
        <v>0</v>
      </c>
      <c r="AD133" s="178">
        <f>AC133*K133</f>
        <v>0</v>
      </c>
      <c r="AR133" s="17" t="s">
        <v>181</v>
      </c>
      <c r="AT133" s="17" t="s">
        <v>177</v>
      </c>
      <c r="AU133" s="17" t="s">
        <v>125</v>
      </c>
      <c r="AY133" s="17" t="s">
        <v>176</v>
      </c>
      <c r="BE133" s="110">
        <f>IF(U133="základní",P133,0)</f>
        <v>0</v>
      </c>
      <c r="BF133" s="110">
        <f>IF(U133="snížená",P133,0)</f>
        <v>0</v>
      </c>
      <c r="BG133" s="110">
        <f>IF(U133="zákl. přenesená",P133,0)</f>
        <v>0</v>
      </c>
      <c r="BH133" s="110">
        <f>IF(U133="sníž. přenesená",P133,0)</f>
        <v>0</v>
      </c>
      <c r="BI133" s="110">
        <f>IF(U133="nulová",P133,0)</f>
        <v>0</v>
      </c>
      <c r="BJ133" s="17" t="s">
        <v>26</v>
      </c>
      <c r="BK133" s="110">
        <f>ROUND(V133*K133,2)</f>
        <v>0</v>
      </c>
      <c r="BL133" s="17" t="s">
        <v>181</v>
      </c>
      <c r="BM133" s="17" t="s">
        <v>383</v>
      </c>
    </row>
    <row r="134" spans="2:65" s="1" customFormat="1" ht="22.5" customHeight="1">
      <c r="B134" s="34"/>
      <c r="C134" s="179" t="s">
        <v>202</v>
      </c>
      <c r="D134" s="179" t="s">
        <v>183</v>
      </c>
      <c r="E134" s="180" t="s">
        <v>211</v>
      </c>
      <c r="F134" s="266" t="s">
        <v>212</v>
      </c>
      <c r="G134" s="266"/>
      <c r="H134" s="266"/>
      <c r="I134" s="266"/>
      <c r="J134" s="181" t="s">
        <v>183</v>
      </c>
      <c r="K134" s="182">
        <v>10</v>
      </c>
      <c r="L134" s="183">
        <v>0</v>
      </c>
      <c r="M134" s="267"/>
      <c r="N134" s="267"/>
      <c r="O134" s="268"/>
      <c r="P134" s="263">
        <f>ROUND(V134*K134,2)</f>
        <v>0</v>
      </c>
      <c r="Q134" s="263"/>
      <c r="R134" s="36"/>
      <c r="T134" s="176" t="s">
        <v>24</v>
      </c>
      <c r="U134" s="43" t="s">
        <v>52</v>
      </c>
      <c r="V134" s="123">
        <f>L134+M134</f>
        <v>0</v>
      </c>
      <c r="W134" s="123">
        <f>ROUND(L134*K134,2)</f>
        <v>0</v>
      </c>
      <c r="X134" s="123">
        <f>ROUND(M134*K134,2)</f>
        <v>0</v>
      </c>
      <c r="Y134" s="35"/>
      <c r="Z134" s="177">
        <f>Y134*K134</f>
        <v>0</v>
      </c>
      <c r="AA134" s="177">
        <v>0</v>
      </c>
      <c r="AB134" s="177">
        <f>AA134*K134</f>
        <v>0</v>
      </c>
      <c r="AC134" s="177">
        <v>0</v>
      </c>
      <c r="AD134" s="178">
        <f>AC134*K134</f>
        <v>0</v>
      </c>
      <c r="AR134" s="17" t="s">
        <v>186</v>
      </c>
      <c r="AT134" s="17" t="s">
        <v>183</v>
      </c>
      <c r="AU134" s="17" t="s">
        <v>125</v>
      </c>
      <c r="AY134" s="17" t="s">
        <v>176</v>
      </c>
      <c r="BE134" s="110">
        <f>IF(U134="základní",P134,0)</f>
        <v>0</v>
      </c>
      <c r="BF134" s="110">
        <f>IF(U134="snížená",P134,0)</f>
        <v>0</v>
      </c>
      <c r="BG134" s="110">
        <f>IF(U134="zákl. přenesená",P134,0)</f>
        <v>0</v>
      </c>
      <c r="BH134" s="110">
        <f>IF(U134="sníž. přenesená",P134,0)</f>
        <v>0</v>
      </c>
      <c r="BI134" s="110">
        <f>IF(U134="nulová",P134,0)</f>
        <v>0</v>
      </c>
      <c r="BJ134" s="17" t="s">
        <v>26</v>
      </c>
      <c r="BK134" s="110">
        <f>ROUND(V134*K134,2)</f>
        <v>0</v>
      </c>
      <c r="BL134" s="17" t="s">
        <v>181</v>
      </c>
      <c r="BM134" s="17" t="s">
        <v>384</v>
      </c>
    </row>
    <row r="135" spans="2:65" s="9" customFormat="1" ht="29.85" customHeight="1">
      <c r="B135" s="159"/>
      <c r="C135" s="160"/>
      <c r="D135" s="170" t="s">
        <v>140</v>
      </c>
      <c r="E135" s="170"/>
      <c r="F135" s="170"/>
      <c r="G135" s="170"/>
      <c r="H135" s="170"/>
      <c r="I135" s="170"/>
      <c r="J135" s="170"/>
      <c r="K135" s="170"/>
      <c r="L135" s="170"/>
      <c r="M135" s="278">
        <f>BK135</f>
        <v>0</v>
      </c>
      <c r="N135" s="279"/>
      <c r="O135" s="279"/>
      <c r="P135" s="279"/>
      <c r="Q135" s="279"/>
      <c r="R135" s="162"/>
      <c r="T135" s="163"/>
      <c r="U135" s="160"/>
      <c r="V135" s="160"/>
      <c r="W135" s="164">
        <f>SUM(W136:W138)</f>
        <v>0</v>
      </c>
      <c r="X135" s="164">
        <f>SUM(X136:X138)</f>
        <v>0</v>
      </c>
      <c r="Y135" s="160"/>
      <c r="Z135" s="165">
        <f>SUM(Z136:Z138)</f>
        <v>0</v>
      </c>
      <c r="AA135" s="160"/>
      <c r="AB135" s="165">
        <f>SUM(AB136:AB138)</f>
        <v>6.4349999999999997E-3</v>
      </c>
      <c r="AC135" s="160"/>
      <c r="AD135" s="166">
        <f>SUM(AD136:AD138)</f>
        <v>0</v>
      </c>
      <c r="AR135" s="167" t="s">
        <v>125</v>
      </c>
      <c r="AT135" s="168" t="s">
        <v>88</v>
      </c>
      <c r="AU135" s="168" t="s">
        <v>26</v>
      </c>
      <c r="AY135" s="167" t="s">
        <v>176</v>
      </c>
      <c r="BK135" s="169">
        <f>SUM(BK136:BK138)</f>
        <v>0</v>
      </c>
    </row>
    <row r="136" spans="2:65" s="1" customFormat="1" ht="31.5" customHeight="1">
      <c r="B136" s="34"/>
      <c r="C136" s="171" t="s">
        <v>206</v>
      </c>
      <c r="D136" s="171" t="s">
        <v>177</v>
      </c>
      <c r="E136" s="172" t="s">
        <v>215</v>
      </c>
      <c r="F136" s="262" t="s">
        <v>216</v>
      </c>
      <c r="G136" s="262"/>
      <c r="H136" s="262"/>
      <c r="I136" s="262"/>
      <c r="J136" s="173" t="s">
        <v>180</v>
      </c>
      <c r="K136" s="174">
        <v>55</v>
      </c>
      <c r="L136" s="175">
        <v>0</v>
      </c>
      <c r="M136" s="264">
        <v>0</v>
      </c>
      <c r="N136" s="265"/>
      <c r="O136" s="265"/>
      <c r="P136" s="263">
        <f>ROUND(V136*K136,2)</f>
        <v>0</v>
      </c>
      <c r="Q136" s="263"/>
      <c r="R136" s="36"/>
      <c r="T136" s="176" t="s">
        <v>24</v>
      </c>
      <c r="U136" s="43" t="s">
        <v>52</v>
      </c>
      <c r="V136" s="123">
        <f>L136+M136</f>
        <v>0</v>
      </c>
      <c r="W136" s="123">
        <f>ROUND(L136*K136,2)</f>
        <v>0</v>
      </c>
      <c r="X136" s="123">
        <f>ROUND(M136*K136,2)</f>
        <v>0</v>
      </c>
      <c r="Y136" s="35"/>
      <c r="Z136" s="177">
        <f>Y136*K136</f>
        <v>0</v>
      </c>
      <c r="AA136" s="177">
        <v>0</v>
      </c>
      <c r="AB136" s="177">
        <f>AA136*K136</f>
        <v>0</v>
      </c>
      <c r="AC136" s="177">
        <v>0</v>
      </c>
      <c r="AD136" s="178">
        <f>AC136*K136</f>
        <v>0</v>
      </c>
      <c r="AR136" s="17" t="s">
        <v>181</v>
      </c>
      <c r="AT136" s="17" t="s">
        <v>177</v>
      </c>
      <c r="AU136" s="17" t="s">
        <v>125</v>
      </c>
      <c r="AY136" s="17" t="s">
        <v>176</v>
      </c>
      <c r="BE136" s="110">
        <f>IF(U136="základní",P136,0)</f>
        <v>0</v>
      </c>
      <c r="BF136" s="110">
        <f>IF(U136="snížená",P136,0)</f>
        <v>0</v>
      </c>
      <c r="BG136" s="110">
        <f>IF(U136="zákl. přenesená",P136,0)</f>
        <v>0</v>
      </c>
      <c r="BH136" s="110">
        <f>IF(U136="sníž. přenesená",P136,0)</f>
        <v>0</v>
      </c>
      <c r="BI136" s="110">
        <f>IF(U136="nulová",P136,0)</f>
        <v>0</v>
      </c>
      <c r="BJ136" s="17" t="s">
        <v>26</v>
      </c>
      <c r="BK136" s="110">
        <f>ROUND(V136*K136,2)</f>
        <v>0</v>
      </c>
      <c r="BL136" s="17" t="s">
        <v>181</v>
      </c>
      <c r="BM136" s="17" t="s">
        <v>689</v>
      </c>
    </row>
    <row r="137" spans="2:65" s="1" customFormat="1" ht="22.5" customHeight="1">
      <c r="B137" s="34"/>
      <c r="C137" s="179" t="s">
        <v>210</v>
      </c>
      <c r="D137" s="179" t="s">
        <v>183</v>
      </c>
      <c r="E137" s="180" t="s">
        <v>218</v>
      </c>
      <c r="F137" s="266" t="s">
        <v>219</v>
      </c>
      <c r="G137" s="266"/>
      <c r="H137" s="266"/>
      <c r="I137" s="266"/>
      <c r="J137" s="181" t="s">
        <v>180</v>
      </c>
      <c r="K137" s="182">
        <v>55</v>
      </c>
      <c r="L137" s="183">
        <v>0</v>
      </c>
      <c r="M137" s="267"/>
      <c r="N137" s="267"/>
      <c r="O137" s="268"/>
      <c r="P137" s="263">
        <f>ROUND(V137*K137,2)</f>
        <v>0</v>
      </c>
      <c r="Q137" s="263"/>
      <c r="R137" s="36"/>
      <c r="T137" s="176" t="s">
        <v>24</v>
      </c>
      <c r="U137" s="43" t="s">
        <v>52</v>
      </c>
      <c r="V137" s="123">
        <f>L137+M137</f>
        <v>0</v>
      </c>
      <c r="W137" s="123">
        <f>ROUND(L137*K137,2)</f>
        <v>0</v>
      </c>
      <c r="X137" s="123">
        <f>ROUND(M137*K137,2)</f>
        <v>0</v>
      </c>
      <c r="Y137" s="35"/>
      <c r="Z137" s="177">
        <f>Y137*K137</f>
        <v>0</v>
      </c>
      <c r="AA137" s="177">
        <v>1.17E-4</v>
      </c>
      <c r="AB137" s="177">
        <f>AA137*K137</f>
        <v>6.4349999999999997E-3</v>
      </c>
      <c r="AC137" s="177">
        <v>0</v>
      </c>
      <c r="AD137" s="178">
        <f>AC137*K137</f>
        <v>0</v>
      </c>
      <c r="AR137" s="17" t="s">
        <v>186</v>
      </c>
      <c r="AT137" s="17" t="s">
        <v>183</v>
      </c>
      <c r="AU137" s="17" t="s">
        <v>125</v>
      </c>
      <c r="AY137" s="17" t="s">
        <v>176</v>
      </c>
      <c r="BE137" s="110">
        <f>IF(U137="základní",P137,0)</f>
        <v>0</v>
      </c>
      <c r="BF137" s="110">
        <f>IF(U137="snížená",P137,0)</f>
        <v>0</v>
      </c>
      <c r="BG137" s="110">
        <f>IF(U137="zákl. přenesená",P137,0)</f>
        <v>0</v>
      </c>
      <c r="BH137" s="110">
        <f>IF(U137="sníž. přenesená",P137,0)</f>
        <v>0</v>
      </c>
      <c r="BI137" s="110">
        <f>IF(U137="nulová",P137,0)</f>
        <v>0</v>
      </c>
      <c r="BJ137" s="17" t="s">
        <v>26</v>
      </c>
      <c r="BK137" s="110">
        <f>ROUND(V137*K137,2)</f>
        <v>0</v>
      </c>
      <c r="BL137" s="17" t="s">
        <v>181</v>
      </c>
      <c r="BM137" s="17" t="s">
        <v>690</v>
      </c>
    </row>
    <row r="138" spans="2:65" s="1" customFormat="1" ht="22.5" customHeight="1">
      <c r="B138" s="34"/>
      <c r="C138" s="35"/>
      <c r="D138" s="35"/>
      <c r="E138" s="35"/>
      <c r="F138" s="269" t="s">
        <v>221</v>
      </c>
      <c r="G138" s="270"/>
      <c r="H138" s="270"/>
      <c r="I138" s="270"/>
      <c r="J138" s="35"/>
      <c r="K138" s="35"/>
      <c r="L138" s="35"/>
      <c r="M138" s="35"/>
      <c r="N138" s="35"/>
      <c r="O138" s="35"/>
      <c r="P138" s="35"/>
      <c r="Q138" s="35"/>
      <c r="R138" s="36"/>
      <c r="T138" s="144"/>
      <c r="U138" s="35"/>
      <c r="V138" s="35"/>
      <c r="W138" s="35"/>
      <c r="X138" s="35"/>
      <c r="Y138" s="35"/>
      <c r="Z138" s="35"/>
      <c r="AA138" s="35"/>
      <c r="AB138" s="35"/>
      <c r="AC138" s="35"/>
      <c r="AD138" s="77"/>
      <c r="AT138" s="17" t="s">
        <v>189</v>
      </c>
      <c r="AU138" s="17" t="s">
        <v>125</v>
      </c>
    </row>
    <row r="139" spans="2:65" s="9" customFormat="1" ht="37.35" customHeight="1">
      <c r="B139" s="159"/>
      <c r="C139" s="160"/>
      <c r="D139" s="161" t="s">
        <v>142</v>
      </c>
      <c r="E139" s="161"/>
      <c r="F139" s="161"/>
      <c r="G139" s="161"/>
      <c r="H139" s="161"/>
      <c r="I139" s="161"/>
      <c r="J139" s="161"/>
      <c r="K139" s="161"/>
      <c r="L139" s="161"/>
      <c r="M139" s="258">
        <f>BK139</f>
        <v>0</v>
      </c>
      <c r="N139" s="255"/>
      <c r="O139" s="255"/>
      <c r="P139" s="255"/>
      <c r="Q139" s="255"/>
      <c r="R139" s="162"/>
      <c r="T139" s="163"/>
      <c r="U139" s="160"/>
      <c r="V139" s="160"/>
      <c r="W139" s="164">
        <f>W140</f>
        <v>0</v>
      </c>
      <c r="X139" s="164">
        <f>X140</f>
        <v>0</v>
      </c>
      <c r="Y139" s="160"/>
      <c r="Z139" s="165">
        <f>Z140</f>
        <v>0</v>
      </c>
      <c r="AA139" s="160"/>
      <c r="AB139" s="165">
        <f>AB140</f>
        <v>0</v>
      </c>
      <c r="AC139" s="160"/>
      <c r="AD139" s="166">
        <f>AD140</f>
        <v>0</v>
      </c>
      <c r="AR139" s="167" t="s">
        <v>190</v>
      </c>
      <c r="AT139" s="168" t="s">
        <v>88</v>
      </c>
      <c r="AU139" s="168" t="s">
        <v>89</v>
      </c>
      <c r="AY139" s="167" t="s">
        <v>176</v>
      </c>
      <c r="BK139" s="169">
        <f>BK140</f>
        <v>0</v>
      </c>
    </row>
    <row r="140" spans="2:65" s="9" customFormat="1" ht="19.899999999999999" customHeight="1">
      <c r="B140" s="159"/>
      <c r="C140" s="160"/>
      <c r="D140" s="170" t="s">
        <v>143</v>
      </c>
      <c r="E140" s="170"/>
      <c r="F140" s="170"/>
      <c r="G140" s="170"/>
      <c r="H140" s="170"/>
      <c r="I140" s="170"/>
      <c r="J140" s="170"/>
      <c r="K140" s="170"/>
      <c r="L140" s="170"/>
      <c r="M140" s="276">
        <f>BK140</f>
        <v>0</v>
      </c>
      <c r="N140" s="277"/>
      <c r="O140" s="277"/>
      <c r="P140" s="277"/>
      <c r="Q140" s="277"/>
      <c r="R140" s="162"/>
      <c r="T140" s="163"/>
      <c r="U140" s="160"/>
      <c r="V140" s="160"/>
      <c r="W140" s="164">
        <f>SUM(W141:W184)</f>
        <v>0</v>
      </c>
      <c r="X140" s="164">
        <f>SUM(X141:X184)</f>
        <v>0</v>
      </c>
      <c r="Y140" s="160"/>
      <c r="Z140" s="165">
        <f>SUM(Z141:Z184)</f>
        <v>0</v>
      </c>
      <c r="AA140" s="160"/>
      <c r="AB140" s="165">
        <f>SUM(AB141:AB184)</f>
        <v>0</v>
      </c>
      <c r="AC140" s="160"/>
      <c r="AD140" s="166">
        <f>SUM(AD141:AD184)</f>
        <v>0</v>
      </c>
      <c r="AR140" s="167" t="s">
        <v>190</v>
      </c>
      <c r="AT140" s="168" t="s">
        <v>88</v>
      </c>
      <c r="AU140" s="168" t="s">
        <v>26</v>
      </c>
      <c r="AY140" s="167" t="s">
        <v>176</v>
      </c>
      <c r="BK140" s="169">
        <f>SUM(BK141:BK184)</f>
        <v>0</v>
      </c>
    </row>
    <row r="141" spans="2:65" s="1" customFormat="1" ht="22.5" customHeight="1">
      <c r="B141" s="34"/>
      <c r="C141" s="171" t="s">
        <v>214</v>
      </c>
      <c r="D141" s="171" t="s">
        <v>177</v>
      </c>
      <c r="E141" s="172" t="s">
        <v>691</v>
      </c>
      <c r="F141" s="262" t="s">
        <v>692</v>
      </c>
      <c r="G141" s="262"/>
      <c r="H141" s="262"/>
      <c r="I141" s="262"/>
      <c r="J141" s="173" t="s">
        <v>230</v>
      </c>
      <c r="K141" s="174">
        <v>2</v>
      </c>
      <c r="L141" s="175">
        <v>0</v>
      </c>
      <c r="M141" s="264">
        <v>0</v>
      </c>
      <c r="N141" s="265"/>
      <c r="O141" s="265"/>
      <c r="P141" s="263">
        <f t="shared" ref="P141:P149" si="5">ROUND(V141*K141,2)</f>
        <v>0</v>
      </c>
      <c r="Q141" s="263"/>
      <c r="R141" s="36"/>
      <c r="T141" s="176" t="s">
        <v>24</v>
      </c>
      <c r="U141" s="43" t="s">
        <v>52</v>
      </c>
      <c r="V141" s="123">
        <f t="shared" ref="V141:V149" si="6">L141+M141</f>
        <v>0</v>
      </c>
      <c r="W141" s="123">
        <f t="shared" ref="W141:W149" si="7">ROUND(L141*K141,2)</f>
        <v>0</v>
      </c>
      <c r="X141" s="123">
        <f t="shared" ref="X141:X149" si="8">ROUND(M141*K141,2)</f>
        <v>0</v>
      </c>
      <c r="Y141" s="35"/>
      <c r="Z141" s="177">
        <f t="shared" ref="Z141:Z149" si="9">Y141*K141</f>
        <v>0</v>
      </c>
      <c r="AA141" s="177">
        <v>0</v>
      </c>
      <c r="AB141" s="177">
        <f t="shared" ref="AB141:AB149" si="10">AA141*K141</f>
        <v>0</v>
      </c>
      <c r="AC141" s="177">
        <v>0</v>
      </c>
      <c r="AD141" s="178">
        <f t="shared" ref="AD141:AD149" si="11">AC141*K141</f>
        <v>0</v>
      </c>
      <c r="AR141" s="17" t="s">
        <v>240</v>
      </c>
      <c r="AT141" s="17" t="s">
        <v>177</v>
      </c>
      <c r="AU141" s="17" t="s">
        <v>125</v>
      </c>
      <c r="AY141" s="17" t="s">
        <v>176</v>
      </c>
      <c r="BE141" s="110">
        <f t="shared" ref="BE141:BE149" si="12">IF(U141="základní",P141,0)</f>
        <v>0</v>
      </c>
      <c r="BF141" s="110">
        <f t="shared" ref="BF141:BF149" si="13">IF(U141="snížená",P141,0)</f>
        <v>0</v>
      </c>
      <c r="BG141" s="110">
        <f t="shared" ref="BG141:BG149" si="14">IF(U141="zákl. přenesená",P141,0)</f>
        <v>0</v>
      </c>
      <c r="BH141" s="110">
        <f t="shared" ref="BH141:BH149" si="15">IF(U141="sníž. přenesená",P141,0)</f>
        <v>0</v>
      </c>
      <c r="BI141" s="110">
        <f t="shared" ref="BI141:BI149" si="16">IF(U141="nulová",P141,0)</f>
        <v>0</v>
      </c>
      <c r="BJ141" s="17" t="s">
        <v>26</v>
      </c>
      <c r="BK141" s="110">
        <f t="shared" ref="BK141:BK149" si="17">ROUND(V141*K141,2)</f>
        <v>0</v>
      </c>
      <c r="BL141" s="17" t="s">
        <v>240</v>
      </c>
      <c r="BM141" s="17" t="s">
        <v>693</v>
      </c>
    </row>
    <row r="142" spans="2:65" s="1" customFormat="1" ht="22.5" customHeight="1">
      <c r="B142" s="34"/>
      <c r="C142" s="179" t="s">
        <v>31</v>
      </c>
      <c r="D142" s="179" t="s">
        <v>183</v>
      </c>
      <c r="E142" s="180" t="s">
        <v>694</v>
      </c>
      <c r="F142" s="266" t="s">
        <v>695</v>
      </c>
      <c r="G142" s="266"/>
      <c r="H142" s="266"/>
      <c r="I142" s="266"/>
      <c r="J142" s="181" t="s">
        <v>235</v>
      </c>
      <c r="K142" s="182">
        <v>1</v>
      </c>
      <c r="L142" s="183">
        <v>0</v>
      </c>
      <c r="M142" s="267"/>
      <c r="N142" s="267"/>
      <c r="O142" s="268"/>
      <c r="P142" s="263">
        <f t="shared" si="5"/>
        <v>0</v>
      </c>
      <c r="Q142" s="263"/>
      <c r="R142" s="36"/>
      <c r="T142" s="176" t="s">
        <v>24</v>
      </c>
      <c r="U142" s="43" t="s">
        <v>52</v>
      </c>
      <c r="V142" s="123">
        <f t="shared" si="6"/>
        <v>0</v>
      </c>
      <c r="W142" s="123">
        <f t="shared" si="7"/>
        <v>0</v>
      </c>
      <c r="X142" s="123">
        <f t="shared" si="8"/>
        <v>0</v>
      </c>
      <c r="Y142" s="35"/>
      <c r="Z142" s="177">
        <f t="shared" si="9"/>
        <v>0</v>
      </c>
      <c r="AA142" s="177">
        <v>0</v>
      </c>
      <c r="AB142" s="177">
        <f t="shared" si="10"/>
        <v>0</v>
      </c>
      <c r="AC142" s="177">
        <v>0</v>
      </c>
      <c r="AD142" s="178">
        <f t="shared" si="11"/>
        <v>0</v>
      </c>
      <c r="AR142" s="17" t="s">
        <v>244</v>
      </c>
      <c r="AT142" s="17" t="s">
        <v>183</v>
      </c>
      <c r="AU142" s="17" t="s">
        <v>125</v>
      </c>
      <c r="AY142" s="17" t="s">
        <v>176</v>
      </c>
      <c r="BE142" s="110">
        <f t="shared" si="12"/>
        <v>0</v>
      </c>
      <c r="BF142" s="110">
        <f t="shared" si="13"/>
        <v>0</v>
      </c>
      <c r="BG142" s="110">
        <f t="shared" si="14"/>
        <v>0</v>
      </c>
      <c r="BH142" s="110">
        <f t="shared" si="15"/>
        <v>0</v>
      </c>
      <c r="BI142" s="110">
        <f t="shared" si="16"/>
        <v>0</v>
      </c>
      <c r="BJ142" s="17" t="s">
        <v>26</v>
      </c>
      <c r="BK142" s="110">
        <f t="shared" si="17"/>
        <v>0</v>
      </c>
      <c r="BL142" s="17" t="s">
        <v>240</v>
      </c>
      <c r="BM142" s="17" t="s">
        <v>696</v>
      </c>
    </row>
    <row r="143" spans="2:65" s="1" customFormat="1" ht="31.5" customHeight="1">
      <c r="B143" s="34"/>
      <c r="C143" s="171" t="s">
        <v>222</v>
      </c>
      <c r="D143" s="171" t="s">
        <v>177</v>
      </c>
      <c r="E143" s="172" t="s">
        <v>238</v>
      </c>
      <c r="F143" s="262" t="s">
        <v>239</v>
      </c>
      <c r="G143" s="262"/>
      <c r="H143" s="262"/>
      <c r="I143" s="262"/>
      <c r="J143" s="173" t="s">
        <v>180</v>
      </c>
      <c r="K143" s="174">
        <v>50</v>
      </c>
      <c r="L143" s="175">
        <v>0</v>
      </c>
      <c r="M143" s="264">
        <v>0</v>
      </c>
      <c r="N143" s="265"/>
      <c r="O143" s="265"/>
      <c r="P143" s="263">
        <f t="shared" si="5"/>
        <v>0</v>
      </c>
      <c r="Q143" s="263"/>
      <c r="R143" s="36"/>
      <c r="T143" s="176" t="s">
        <v>24</v>
      </c>
      <c r="U143" s="43" t="s">
        <v>52</v>
      </c>
      <c r="V143" s="123">
        <f t="shared" si="6"/>
        <v>0</v>
      </c>
      <c r="W143" s="123">
        <f t="shared" si="7"/>
        <v>0</v>
      </c>
      <c r="X143" s="123">
        <f t="shared" si="8"/>
        <v>0</v>
      </c>
      <c r="Y143" s="35"/>
      <c r="Z143" s="177">
        <f t="shared" si="9"/>
        <v>0</v>
      </c>
      <c r="AA143" s="177">
        <v>0</v>
      </c>
      <c r="AB143" s="177">
        <f t="shared" si="10"/>
        <v>0</v>
      </c>
      <c r="AC143" s="177">
        <v>0</v>
      </c>
      <c r="AD143" s="178">
        <f t="shared" si="11"/>
        <v>0</v>
      </c>
      <c r="AR143" s="17" t="s">
        <v>240</v>
      </c>
      <c r="AT143" s="17" t="s">
        <v>177</v>
      </c>
      <c r="AU143" s="17" t="s">
        <v>125</v>
      </c>
      <c r="AY143" s="17" t="s">
        <v>176</v>
      </c>
      <c r="BE143" s="110">
        <f t="shared" si="12"/>
        <v>0</v>
      </c>
      <c r="BF143" s="110">
        <f t="shared" si="13"/>
        <v>0</v>
      </c>
      <c r="BG143" s="110">
        <f t="shared" si="14"/>
        <v>0</v>
      </c>
      <c r="BH143" s="110">
        <f t="shared" si="15"/>
        <v>0</v>
      </c>
      <c r="BI143" s="110">
        <f t="shared" si="16"/>
        <v>0</v>
      </c>
      <c r="BJ143" s="17" t="s">
        <v>26</v>
      </c>
      <c r="BK143" s="110">
        <f t="shared" si="17"/>
        <v>0</v>
      </c>
      <c r="BL143" s="17" t="s">
        <v>240</v>
      </c>
      <c r="BM143" s="17" t="s">
        <v>507</v>
      </c>
    </row>
    <row r="144" spans="2:65" s="1" customFormat="1" ht="22.5" customHeight="1">
      <c r="B144" s="34"/>
      <c r="C144" s="179" t="s">
        <v>227</v>
      </c>
      <c r="D144" s="179" t="s">
        <v>183</v>
      </c>
      <c r="E144" s="180" t="s">
        <v>242</v>
      </c>
      <c r="F144" s="266" t="s">
        <v>697</v>
      </c>
      <c r="G144" s="266"/>
      <c r="H144" s="266"/>
      <c r="I144" s="266"/>
      <c r="J144" s="181" t="s">
        <v>180</v>
      </c>
      <c r="K144" s="182">
        <v>50</v>
      </c>
      <c r="L144" s="183">
        <v>0</v>
      </c>
      <c r="M144" s="267"/>
      <c r="N144" s="267"/>
      <c r="O144" s="268"/>
      <c r="P144" s="263">
        <f t="shared" si="5"/>
        <v>0</v>
      </c>
      <c r="Q144" s="263"/>
      <c r="R144" s="36"/>
      <c r="T144" s="176" t="s">
        <v>24</v>
      </c>
      <c r="U144" s="43" t="s">
        <v>52</v>
      </c>
      <c r="V144" s="123">
        <f t="shared" si="6"/>
        <v>0</v>
      </c>
      <c r="W144" s="123">
        <f t="shared" si="7"/>
        <v>0</v>
      </c>
      <c r="X144" s="123">
        <f t="shared" si="8"/>
        <v>0</v>
      </c>
      <c r="Y144" s="35"/>
      <c r="Z144" s="177">
        <f t="shared" si="9"/>
        <v>0</v>
      </c>
      <c r="AA144" s="177">
        <v>0</v>
      </c>
      <c r="AB144" s="177">
        <f t="shared" si="10"/>
        <v>0</v>
      </c>
      <c r="AC144" s="177">
        <v>0</v>
      </c>
      <c r="AD144" s="178">
        <f t="shared" si="11"/>
        <v>0</v>
      </c>
      <c r="AR144" s="17" t="s">
        <v>244</v>
      </c>
      <c r="AT144" s="17" t="s">
        <v>183</v>
      </c>
      <c r="AU144" s="17" t="s">
        <v>125</v>
      </c>
      <c r="AY144" s="17" t="s">
        <v>176</v>
      </c>
      <c r="BE144" s="110">
        <f t="shared" si="12"/>
        <v>0</v>
      </c>
      <c r="BF144" s="110">
        <f t="shared" si="13"/>
        <v>0</v>
      </c>
      <c r="BG144" s="110">
        <f t="shared" si="14"/>
        <v>0</v>
      </c>
      <c r="BH144" s="110">
        <f t="shared" si="15"/>
        <v>0</v>
      </c>
      <c r="BI144" s="110">
        <f t="shared" si="16"/>
        <v>0</v>
      </c>
      <c r="BJ144" s="17" t="s">
        <v>26</v>
      </c>
      <c r="BK144" s="110">
        <f t="shared" si="17"/>
        <v>0</v>
      </c>
      <c r="BL144" s="17" t="s">
        <v>240</v>
      </c>
      <c r="BM144" s="17" t="s">
        <v>508</v>
      </c>
    </row>
    <row r="145" spans="2:65" s="1" customFormat="1" ht="22.5" customHeight="1">
      <c r="B145" s="34"/>
      <c r="C145" s="171" t="s">
        <v>232</v>
      </c>
      <c r="D145" s="171" t="s">
        <v>177</v>
      </c>
      <c r="E145" s="172" t="s">
        <v>698</v>
      </c>
      <c r="F145" s="262" t="s">
        <v>331</v>
      </c>
      <c r="G145" s="262"/>
      <c r="H145" s="262"/>
      <c r="I145" s="262"/>
      <c r="J145" s="173" t="s">
        <v>230</v>
      </c>
      <c r="K145" s="174">
        <v>2</v>
      </c>
      <c r="L145" s="175">
        <v>0</v>
      </c>
      <c r="M145" s="264">
        <v>0</v>
      </c>
      <c r="N145" s="265"/>
      <c r="O145" s="265"/>
      <c r="P145" s="263">
        <f t="shared" si="5"/>
        <v>0</v>
      </c>
      <c r="Q145" s="263"/>
      <c r="R145" s="36"/>
      <c r="T145" s="176" t="s">
        <v>24</v>
      </c>
      <c r="U145" s="43" t="s">
        <v>52</v>
      </c>
      <c r="V145" s="123">
        <f t="shared" si="6"/>
        <v>0</v>
      </c>
      <c r="W145" s="123">
        <f t="shared" si="7"/>
        <v>0</v>
      </c>
      <c r="X145" s="123">
        <f t="shared" si="8"/>
        <v>0</v>
      </c>
      <c r="Y145" s="35"/>
      <c r="Z145" s="177">
        <f t="shared" si="9"/>
        <v>0</v>
      </c>
      <c r="AA145" s="177">
        <v>0</v>
      </c>
      <c r="AB145" s="177">
        <f t="shared" si="10"/>
        <v>0</v>
      </c>
      <c r="AC145" s="177">
        <v>0</v>
      </c>
      <c r="AD145" s="178">
        <f t="shared" si="11"/>
        <v>0</v>
      </c>
      <c r="AR145" s="17" t="s">
        <v>240</v>
      </c>
      <c r="AT145" s="17" t="s">
        <v>177</v>
      </c>
      <c r="AU145" s="17" t="s">
        <v>125</v>
      </c>
      <c r="AY145" s="17" t="s">
        <v>176</v>
      </c>
      <c r="BE145" s="110">
        <f t="shared" si="12"/>
        <v>0</v>
      </c>
      <c r="BF145" s="110">
        <f t="shared" si="13"/>
        <v>0</v>
      </c>
      <c r="BG145" s="110">
        <f t="shared" si="14"/>
        <v>0</v>
      </c>
      <c r="BH145" s="110">
        <f t="shared" si="15"/>
        <v>0</v>
      </c>
      <c r="BI145" s="110">
        <f t="shared" si="16"/>
        <v>0</v>
      </c>
      <c r="BJ145" s="17" t="s">
        <v>26</v>
      </c>
      <c r="BK145" s="110">
        <f t="shared" si="17"/>
        <v>0</v>
      </c>
      <c r="BL145" s="17" t="s">
        <v>240</v>
      </c>
      <c r="BM145" s="17" t="s">
        <v>699</v>
      </c>
    </row>
    <row r="146" spans="2:65" s="1" customFormat="1" ht="22.5" customHeight="1">
      <c r="B146" s="34"/>
      <c r="C146" s="179" t="s">
        <v>237</v>
      </c>
      <c r="D146" s="179" t="s">
        <v>183</v>
      </c>
      <c r="E146" s="180" t="s">
        <v>700</v>
      </c>
      <c r="F146" s="266" t="s">
        <v>701</v>
      </c>
      <c r="G146" s="266"/>
      <c r="H146" s="266"/>
      <c r="I146" s="266"/>
      <c r="J146" s="181" t="s">
        <v>235</v>
      </c>
      <c r="K146" s="182">
        <v>1</v>
      </c>
      <c r="L146" s="183">
        <v>0</v>
      </c>
      <c r="M146" s="267"/>
      <c r="N146" s="267"/>
      <c r="O146" s="268"/>
      <c r="P146" s="263">
        <f t="shared" si="5"/>
        <v>0</v>
      </c>
      <c r="Q146" s="263"/>
      <c r="R146" s="36"/>
      <c r="T146" s="176" t="s">
        <v>24</v>
      </c>
      <c r="U146" s="43" t="s">
        <v>52</v>
      </c>
      <c r="V146" s="123">
        <f t="shared" si="6"/>
        <v>0</v>
      </c>
      <c r="W146" s="123">
        <f t="shared" si="7"/>
        <v>0</v>
      </c>
      <c r="X146" s="123">
        <f t="shared" si="8"/>
        <v>0</v>
      </c>
      <c r="Y146" s="35"/>
      <c r="Z146" s="177">
        <f t="shared" si="9"/>
        <v>0</v>
      </c>
      <c r="AA146" s="177">
        <v>0</v>
      </c>
      <c r="AB146" s="177">
        <f t="shared" si="10"/>
        <v>0</v>
      </c>
      <c r="AC146" s="177">
        <v>0</v>
      </c>
      <c r="AD146" s="178">
        <f t="shared" si="11"/>
        <v>0</v>
      </c>
      <c r="AR146" s="17" t="s">
        <v>244</v>
      </c>
      <c r="AT146" s="17" t="s">
        <v>183</v>
      </c>
      <c r="AU146" s="17" t="s">
        <v>125</v>
      </c>
      <c r="AY146" s="17" t="s">
        <v>176</v>
      </c>
      <c r="BE146" s="110">
        <f t="shared" si="12"/>
        <v>0</v>
      </c>
      <c r="BF146" s="110">
        <f t="shared" si="13"/>
        <v>0</v>
      </c>
      <c r="BG146" s="110">
        <f t="shared" si="14"/>
        <v>0</v>
      </c>
      <c r="BH146" s="110">
        <f t="shared" si="15"/>
        <v>0</v>
      </c>
      <c r="BI146" s="110">
        <f t="shared" si="16"/>
        <v>0</v>
      </c>
      <c r="BJ146" s="17" t="s">
        <v>26</v>
      </c>
      <c r="BK146" s="110">
        <f t="shared" si="17"/>
        <v>0</v>
      </c>
      <c r="BL146" s="17" t="s">
        <v>240</v>
      </c>
      <c r="BM146" s="17" t="s">
        <v>702</v>
      </c>
    </row>
    <row r="147" spans="2:65" s="1" customFormat="1" ht="22.5" customHeight="1">
      <c r="B147" s="34"/>
      <c r="C147" s="179" t="s">
        <v>12</v>
      </c>
      <c r="D147" s="179" t="s">
        <v>183</v>
      </c>
      <c r="E147" s="180" t="s">
        <v>703</v>
      </c>
      <c r="F147" s="266" t="s">
        <v>704</v>
      </c>
      <c r="G147" s="266"/>
      <c r="H147" s="266"/>
      <c r="I147" s="266"/>
      <c r="J147" s="181" t="s">
        <v>235</v>
      </c>
      <c r="K147" s="182">
        <v>1</v>
      </c>
      <c r="L147" s="183">
        <v>0</v>
      </c>
      <c r="M147" s="267"/>
      <c r="N147" s="267"/>
      <c r="O147" s="268"/>
      <c r="P147" s="263">
        <f t="shared" si="5"/>
        <v>0</v>
      </c>
      <c r="Q147" s="263"/>
      <c r="R147" s="36"/>
      <c r="T147" s="176" t="s">
        <v>24</v>
      </c>
      <c r="U147" s="43" t="s">
        <v>52</v>
      </c>
      <c r="V147" s="123">
        <f t="shared" si="6"/>
        <v>0</v>
      </c>
      <c r="W147" s="123">
        <f t="shared" si="7"/>
        <v>0</v>
      </c>
      <c r="X147" s="123">
        <f t="shared" si="8"/>
        <v>0</v>
      </c>
      <c r="Y147" s="35"/>
      <c r="Z147" s="177">
        <f t="shared" si="9"/>
        <v>0</v>
      </c>
      <c r="AA147" s="177">
        <v>0</v>
      </c>
      <c r="AB147" s="177">
        <f t="shared" si="10"/>
        <v>0</v>
      </c>
      <c r="AC147" s="177">
        <v>0</v>
      </c>
      <c r="AD147" s="178">
        <f t="shared" si="11"/>
        <v>0</v>
      </c>
      <c r="AR147" s="17" t="s">
        <v>244</v>
      </c>
      <c r="AT147" s="17" t="s">
        <v>183</v>
      </c>
      <c r="AU147" s="17" t="s">
        <v>125</v>
      </c>
      <c r="AY147" s="17" t="s">
        <v>176</v>
      </c>
      <c r="BE147" s="110">
        <f t="shared" si="12"/>
        <v>0</v>
      </c>
      <c r="BF147" s="110">
        <f t="shared" si="13"/>
        <v>0</v>
      </c>
      <c r="BG147" s="110">
        <f t="shared" si="14"/>
        <v>0</v>
      </c>
      <c r="BH147" s="110">
        <f t="shared" si="15"/>
        <v>0</v>
      </c>
      <c r="BI147" s="110">
        <f t="shared" si="16"/>
        <v>0</v>
      </c>
      <c r="BJ147" s="17" t="s">
        <v>26</v>
      </c>
      <c r="BK147" s="110">
        <f t="shared" si="17"/>
        <v>0</v>
      </c>
      <c r="BL147" s="17" t="s">
        <v>240</v>
      </c>
      <c r="BM147" s="17" t="s">
        <v>705</v>
      </c>
    </row>
    <row r="148" spans="2:65" s="1" customFormat="1" ht="22.5" customHeight="1">
      <c r="B148" s="34"/>
      <c r="C148" s="171" t="s">
        <v>181</v>
      </c>
      <c r="D148" s="171" t="s">
        <v>177</v>
      </c>
      <c r="E148" s="172" t="s">
        <v>706</v>
      </c>
      <c r="F148" s="262" t="s">
        <v>707</v>
      </c>
      <c r="G148" s="262"/>
      <c r="H148" s="262"/>
      <c r="I148" s="262"/>
      <c r="J148" s="173" t="s">
        <v>230</v>
      </c>
      <c r="K148" s="174">
        <v>1</v>
      </c>
      <c r="L148" s="175">
        <v>0</v>
      </c>
      <c r="M148" s="264">
        <v>0</v>
      </c>
      <c r="N148" s="265"/>
      <c r="O148" s="265"/>
      <c r="P148" s="263">
        <f t="shared" si="5"/>
        <v>0</v>
      </c>
      <c r="Q148" s="263"/>
      <c r="R148" s="36"/>
      <c r="T148" s="176" t="s">
        <v>24</v>
      </c>
      <c r="U148" s="43" t="s">
        <v>52</v>
      </c>
      <c r="V148" s="123">
        <f t="shared" si="6"/>
        <v>0</v>
      </c>
      <c r="W148" s="123">
        <f t="shared" si="7"/>
        <v>0</v>
      </c>
      <c r="X148" s="123">
        <f t="shared" si="8"/>
        <v>0</v>
      </c>
      <c r="Y148" s="35"/>
      <c r="Z148" s="177">
        <f t="shared" si="9"/>
        <v>0</v>
      </c>
      <c r="AA148" s="177">
        <v>0</v>
      </c>
      <c r="AB148" s="177">
        <f t="shared" si="10"/>
        <v>0</v>
      </c>
      <c r="AC148" s="177">
        <v>0</v>
      </c>
      <c r="AD148" s="178">
        <f t="shared" si="11"/>
        <v>0</v>
      </c>
      <c r="AR148" s="17" t="s">
        <v>240</v>
      </c>
      <c r="AT148" s="17" t="s">
        <v>177</v>
      </c>
      <c r="AU148" s="17" t="s">
        <v>125</v>
      </c>
      <c r="AY148" s="17" t="s">
        <v>176</v>
      </c>
      <c r="BE148" s="110">
        <f t="shared" si="12"/>
        <v>0</v>
      </c>
      <c r="BF148" s="110">
        <f t="shared" si="13"/>
        <v>0</v>
      </c>
      <c r="BG148" s="110">
        <f t="shared" si="14"/>
        <v>0</v>
      </c>
      <c r="BH148" s="110">
        <f t="shared" si="15"/>
        <v>0</v>
      </c>
      <c r="BI148" s="110">
        <f t="shared" si="16"/>
        <v>0</v>
      </c>
      <c r="BJ148" s="17" t="s">
        <v>26</v>
      </c>
      <c r="BK148" s="110">
        <f t="shared" si="17"/>
        <v>0</v>
      </c>
      <c r="BL148" s="17" t="s">
        <v>240</v>
      </c>
      <c r="BM148" s="17" t="s">
        <v>708</v>
      </c>
    </row>
    <row r="149" spans="2:65" s="1" customFormat="1" ht="31.5" customHeight="1">
      <c r="B149" s="34"/>
      <c r="C149" s="179" t="s">
        <v>249</v>
      </c>
      <c r="D149" s="179" t="s">
        <v>183</v>
      </c>
      <c r="E149" s="180" t="s">
        <v>709</v>
      </c>
      <c r="F149" s="266" t="s">
        <v>710</v>
      </c>
      <c r="G149" s="266"/>
      <c r="H149" s="266"/>
      <c r="I149" s="266"/>
      <c r="J149" s="181" t="s">
        <v>235</v>
      </c>
      <c r="K149" s="182">
        <v>1</v>
      </c>
      <c r="L149" s="183">
        <v>0</v>
      </c>
      <c r="M149" s="267"/>
      <c r="N149" s="267"/>
      <c r="O149" s="268"/>
      <c r="P149" s="263">
        <f t="shared" si="5"/>
        <v>0</v>
      </c>
      <c r="Q149" s="263"/>
      <c r="R149" s="36"/>
      <c r="T149" s="176" t="s">
        <v>24</v>
      </c>
      <c r="U149" s="43" t="s">
        <v>52</v>
      </c>
      <c r="V149" s="123">
        <f t="shared" si="6"/>
        <v>0</v>
      </c>
      <c r="W149" s="123">
        <f t="shared" si="7"/>
        <v>0</v>
      </c>
      <c r="X149" s="123">
        <f t="shared" si="8"/>
        <v>0</v>
      </c>
      <c r="Y149" s="35"/>
      <c r="Z149" s="177">
        <f t="shared" si="9"/>
        <v>0</v>
      </c>
      <c r="AA149" s="177">
        <v>0</v>
      </c>
      <c r="AB149" s="177">
        <f t="shared" si="10"/>
        <v>0</v>
      </c>
      <c r="AC149" s="177">
        <v>0</v>
      </c>
      <c r="AD149" s="178">
        <f t="shared" si="11"/>
        <v>0</v>
      </c>
      <c r="AR149" s="17" t="s">
        <v>244</v>
      </c>
      <c r="AT149" s="17" t="s">
        <v>183</v>
      </c>
      <c r="AU149" s="17" t="s">
        <v>125</v>
      </c>
      <c r="AY149" s="17" t="s">
        <v>176</v>
      </c>
      <c r="BE149" s="110">
        <f t="shared" si="12"/>
        <v>0</v>
      </c>
      <c r="BF149" s="110">
        <f t="shared" si="13"/>
        <v>0</v>
      </c>
      <c r="BG149" s="110">
        <f t="shared" si="14"/>
        <v>0</v>
      </c>
      <c r="BH149" s="110">
        <f t="shared" si="15"/>
        <v>0</v>
      </c>
      <c r="BI149" s="110">
        <f t="shared" si="16"/>
        <v>0</v>
      </c>
      <c r="BJ149" s="17" t="s">
        <v>26</v>
      </c>
      <c r="BK149" s="110">
        <f t="shared" si="17"/>
        <v>0</v>
      </c>
      <c r="BL149" s="17" t="s">
        <v>240</v>
      </c>
      <c r="BM149" s="17" t="s">
        <v>711</v>
      </c>
    </row>
    <row r="150" spans="2:65" s="1" customFormat="1" ht="54" customHeight="1">
      <c r="B150" s="34"/>
      <c r="C150" s="35"/>
      <c r="D150" s="35"/>
      <c r="E150" s="35"/>
      <c r="F150" s="269" t="s">
        <v>712</v>
      </c>
      <c r="G150" s="270"/>
      <c r="H150" s="270"/>
      <c r="I150" s="270"/>
      <c r="J150" s="35"/>
      <c r="K150" s="35"/>
      <c r="L150" s="35"/>
      <c r="M150" s="35"/>
      <c r="N150" s="35"/>
      <c r="O150" s="35"/>
      <c r="P150" s="35"/>
      <c r="Q150" s="35"/>
      <c r="R150" s="36"/>
      <c r="T150" s="144"/>
      <c r="U150" s="35"/>
      <c r="V150" s="35"/>
      <c r="W150" s="35"/>
      <c r="X150" s="35"/>
      <c r="Y150" s="35"/>
      <c r="Z150" s="35"/>
      <c r="AA150" s="35"/>
      <c r="AB150" s="35"/>
      <c r="AC150" s="35"/>
      <c r="AD150" s="77"/>
      <c r="AT150" s="17" t="s">
        <v>189</v>
      </c>
      <c r="AU150" s="17" t="s">
        <v>125</v>
      </c>
    </row>
    <row r="151" spans="2:65" s="1" customFormat="1" ht="22.5" customHeight="1">
      <c r="B151" s="34"/>
      <c r="C151" s="179" t="s">
        <v>254</v>
      </c>
      <c r="D151" s="179" t="s">
        <v>183</v>
      </c>
      <c r="E151" s="180" t="s">
        <v>713</v>
      </c>
      <c r="F151" s="266" t="s">
        <v>714</v>
      </c>
      <c r="G151" s="266"/>
      <c r="H151" s="266"/>
      <c r="I151" s="266"/>
      <c r="J151" s="181" t="s">
        <v>235</v>
      </c>
      <c r="K151" s="182">
        <v>1</v>
      </c>
      <c r="L151" s="183">
        <v>0</v>
      </c>
      <c r="M151" s="267"/>
      <c r="N151" s="267"/>
      <c r="O151" s="268"/>
      <c r="P151" s="263">
        <f>ROUND(V151*K151,2)</f>
        <v>0</v>
      </c>
      <c r="Q151" s="263"/>
      <c r="R151" s="36"/>
      <c r="T151" s="176" t="s">
        <v>24</v>
      </c>
      <c r="U151" s="43" t="s">
        <v>52</v>
      </c>
      <c r="V151" s="123">
        <f>L151+M151</f>
        <v>0</v>
      </c>
      <c r="W151" s="123">
        <f>ROUND(L151*K151,2)</f>
        <v>0</v>
      </c>
      <c r="X151" s="123">
        <f>ROUND(M151*K151,2)</f>
        <v>0</v>
      </c>
      <c r="Y151" s="35"/>
      <c r="Z151" s="177">
        <f>Y151*K151</f>
        <v>0</v>
      </c>
      <c r="AA151" s="177">
        <v>0</v>
      </c>
      <c r="AB151" s="177">
        <f>AA151*K151</f>
        <v>0</v>
      </c>
      <c r="AC151" s="177">
        <v>0</v>
      </c>
      <c r="AD151" s="178">
        <f>AC151*K151</f>
        <v>0</v>
      </c>
      <c r="AR151" s="17" t="s">
        <v>244</v>
      </c>
      <c r="AT151" s="17" t="s">
        <v>183</v>
      </c>
      <c r="AU151" s="17" t="s">
        <v>125</v>
      </c>
      <c r="AY151" s="17" t="s">
        <v>176</v>
      </c>
      <c r="BE151" s="110">
        <f>IF(U151="základní",P151,0)</f>
        <v>0</v>
      </c>
      <c r="BF151" s="110">
        <f>IF(U151="snížená",P151,0)</f>
        <v>0</v>
      </c>
      <c r="BG151" s="110">
        <f>IF(U151="zákl. přenesená",P151,0)</f>
        <v>0</v>
      </c>
      <c r="BH151" s="110">
        <f>IF(U151="sníž. přenesená",P151,0)</f>
        <v>0</v>
      </c>
      <c r="BI151" s="110">
        <f>IF(U151="nulová",P151,0)</f>
        <v>0</v>
      </c>
      <c r="BJ151" s="17" t="s">
        <v>26</v>
      </c>
      <c r="BK151" s="110">
        <f>ROUND(V151*K151,2)</f>
        <v>0</v>
      </c>
      <c r="BL151" s="17" t="s">
        <v>240</v>
      </c>
      <c r="BM151" s="17" t="s">
        <v>715</v>
      </c>
    </row>
    <row r="152" spans="2:65" s="1" customFormat="1" ht="42" customHeight="1">
      <c r="B152" s="34"/>
      <c r="C152" s="35"/>
      <c r="D152" s="35"/>
      <c r="E152" s="35"/>
      <c r="F152" s="269" t="s">
        <v>716</v>
      </c>
      <c r="G152" s="270"/>
      <c r="H152" s="270"/>
      <c r="I152" s="270"/>
      <c r="J152" s="35"/>
      <c r="K152" s="35"/>
      <c r="L152" s="35"/>
      <c r="M152" s="35"/>
      <c r="N152" s="35"/>
      <c r="O152" s="35"/>
      <c r="P152" s="35"/>
      <c r="Q152" s="35"/>
      <c r="R152" s="36"/>
      <c r="T152" s="144"/>
      <c r="U152" s="35"/>
      <c r="V152" s="35"/>
      <c r="W152" s="35"/>
      <c r="X152" s="35"/>
      <c r="Y152" s="35"/>
      <c r="Z152" s="35"/>
      <c r="AA152" s="35"/>
      <c r="AB152" s="35"/>
      <c r="AC152" s="35"/>
      <c r="AD152" s="77"/>
      <c r="AT152" s="17" t="s">
        <v>189</v>
      </c>
      <c r="AU152" s="17" t="s">
        <v>125</v>
      </c>
    </row>
    <row r="153" spans="2:65" s="1" customFormat="1" ht="22.5" customHeight="1">
      <c r="B153" s="34"/>
      <c r="C153" s="179" t="s">
        <v>259</v>
      </c>
      <c r="D153" s="179" t="s">
        <v>183</v>
      </c>
      <c r="E153" s="180" t="s">
        <v>717</v>
      </c>
      <c r="F153" s="266" t="s">
        <v>718</v>
      </c>
      <c r="G153" s="266"/>
      <c r="H153" s="266"/>
      <c r="I153" s="266"/>
      <c r="J153" s="181" t="s">
        <v>595</v>
      </c>
      <c r="K153" s="182">
        <v>1</v>
      </c>
      <c r="L153" s="183">
        <v>0</v>
      </c>
      <c r="M153" s="267"/>
      <c r="N153" s="267"/>
      <c r="O153" s="268"/>
      <c r="P153" s="263">
        <f>ROUND(V153*K153,2)</f>
        <v>0</v>
      </c>
      <c r="Q153" s="263"/>
      <c r="R153" s="36"/>
      <c r="T153" s="176" t="s">
        <v>24</v>
      </c>
      <c r="U153" s="43" t="s">
        <v>52</v>
      </c>
      <c r="V153" s="123">
        <f>L153+M153</f>
        <v>0</v>
      </c>
      <c r="W153" s="123">
        <f>ROUND(L153*K153,2)</f>
        <v>0</v>
      </c>
      <c r="X153" s="123">
        <f>ROUND(M153*K153,2)</f>
        <v>0</v>
      </c>
      <c r="Y153" s="35"/>
      <c r="Z153" s="177">
        <f>Y153*K153</f>
        <v>0</v>
      </c>
      <c r="AA153" s="177">
        <v>0</v>
      </c>
      <c r="AB153" s="177">
        <f>AA153*K153</f>
        <v>0</v>
      </c>
      <c r="AC153" s="177">
        <v>0</v>
      </c>
      <c r="AD153" s="178">
        <f>AC153*K153</f>
        <v>0</v>
      </c>
      <c r="AR153" s="17" t="s">
        <v>244</v>
      </c>
      <c r="AT153" s="17" t="s">
        <v>183</v>
      </c>
      <c r="AU153" s="17" t="s">
        <v>125</v>
      </c>
      <c r="AY153" s="17" t="s">
        <v>176</v>
      </c>
      <c r="BE153" s="110">
        <f>IF(U153="základní",P153,0)</f>
        <v>0</v>
      </c>
      <c r="BF153" s="110">
        <f>IF(U153="snížená",P153,0)</f>
        <v>0</v>
      </c>
      <c r="BG153" s="110">
        <f>IF(U153="zákl. přenesená",P153,0)</f>
        <v>0</v>
      </c>
      <c r="BH153" s="110">
        <f>IF(U153="sníž. přenesená",P153,0)</f>
        <v>0</v>
      </c>
      <c r="BI153" s="110">
        <f>IF(U153="nulová",P153,0)</f>
        <v>0</v>
      </c>
      <c r="BJ153" s="17" t="s">
        <v>26</v>
      </c>
      <c r="BK153" s="110">
        <f>ROUND(V153*K153,2)</f>
        <v>0</v>
      </c>
      <c r="BL153" s="17" t="s">
        <v>240</v>
      </c>
      <c r="BM153" s="17" t="s">
        <v>719</v>
      </c>
    </row>
    <row r="154" spans="2:65" s="1" customFormat="1" ht="42" customHeight="1">
      <c r="B154" s="34"/>
      <c r="C154" s="35"/>
      <c r="D154" s="35"/>
      <c r="E154" s="35"/>
      <c r="F154" s="269" t="s">
        <v>720</v>
      </c>
      <c r="G154" s="270"/>
      <c r="H154" s="270"/>
      <c r="I154" s="270"/>
      <c r="J154" s="35"/>
      <c r="K154" s="35"/>
      <c r="L154" s="35"/>
      <c r="M154" s="35"/>
      <c r="N154" s="35"/>
      <c r="O154" s="35"/>
      <c r="P154" s="35"/>
      <c r="Q154" s="35"/>
      <c r="R154" s="36"/>
      <c r="T154" s="144"/>
      <c r="U154" s="35"/>
      <c r="V154" s="35"/>
      <c r="W154" s="35"/>
      <c r="X154" s="35"/>
      <c r="Y154" s="35"/>
      <c r="Z154" s="35"/>
      <c r="AA154" s="35"/>
      <c r="AB154" s="35"/>
      <c r="AC154" s="35"/>
      <c r="AD154" s="77"/>
      <c r="AT154" s="17" t="s">
        <v>189</v>
      </c>
      <c r="AU154" s="17" t="s">
        <v>125</v>
      </c>
    </row>
    <row r="155" spans="2:65" s="1" customFormat="1" ht="22.5" customHeight="1">
      <c r="B155" s="34"/>
      <c r="C155" s="179" t="s">
        <v>264</v>
      </c>
      <c r="D155" s="179" t="s">
        <v>183</v>
      </c>
      <c r="E155" s="180" t="s">
        <v>721</v>
      </c>
      <c r="F155" s="266" t="s">
        <v>722</v>
      </c>
      <c r="G155" s="266"/>
      <c r="H155" s="266"/>
      <c r="I155" s="266"/>
      <c r="J155" s="181" t="s">
        <v>595</v>
      </c>
      <c r="K155" s="182">
        <v>1</v>
      </c>
      <c r="L155" s="183">
        <v>0</v>
      </c>
      <c r="M155" s="267"/>
      <c r="N155" s="267"/>
      <c r="O155" s="268"/>
      <c r="P155" s="263">
        <f>ROUND(V155*K155,2)</f>
        <v>0</v>
      </c>
      <c r="Q155" s="263"/>
      <c r="R155" s="36"/>
      <c r="T155" s="176" t="s">
        <v>24</v>
      </c>
      <c r="U155" s="43" t="s">
        <v>52</v>
      </c>
      <c r="V155" s="123">
        <f>L155+M155</f>
        <v>0</v>
      </c>
      <c r="W155" s="123">
        <f>ROUND(L155*K155,2)</f>
        <v>0</v>
      </c>
      <c r="X155" s="123">
        <f>ROUND(M155*K155,2)</f>
        <v>0</v>
      </c>
      <c r="Y155" s="35"/>
      <c r="Z155" s="177">
        <f>Y155*K155</f>
        <v>0</v>
      </c>
      <c r="AA155" s="177">
        <v>0</v>
      </c>
      <c r="AB155" s="177">
        <f>AA155*K155</f>
        <v>0</v>
      </c>
      <c r="AC155" s="177">
        <v>0</v>
      </c>
      <c r="AD155" s="178">
        <f>AC155*K155</f>
        <v>0</v>
      </c>
      <c r="AR155" s="17" t="s">
        <v>244</v>
      </c>
      <c r="AT155" s="17" t="s">
        <v>183</v>
      </c>
      <c r="AU155" s="17" t="s">
        <v>125</v>
      </c>
      <c r="AY155" s="17" t="s">
        <v>176</v>
      </c>
      <c r="BE155" s="110">
        <f>IF(U155="základní",P155,0)</f>
        <v>0</v>
      </c>
      <c r="BF155" s="110">
        <f>IF(U155="snížená",P155,0)</f>
        <v>0</v>
      </c>
      <c r="BG155" s="110">
        <f>IF(U155="zákl. přenesená",P155,0)</f>
        <v>0</v>
      </c>
      <c r="BH155" s="110">
        <f>IF(U155="sníž. přenesená",P155,0)</f>
        <v>0</v>
      </c>
      <c r="BI155" s="110">
        <f>IF(U155="nulová",P155,0)</f>
        <v>0</v>
      </c>
      <c r="BJ155" s="17" t="s">
        <v>26</v>
      </c>
      <c r="BK155" s="110">
        <f>ROUND(V155*K155,2)</f>
        <v>0</v>
      </c>
      <c r="BL155" s="17" t="s">
        <v>240</v>
      </c>
      <c r="BM155" s="17" t="s">
        <v>723</v>
      </c>
    </row>
    <row r="156" spans="2:65" s="1" customFormat="1" ht="42" customHeight="1">
      <c r="B156" s="34"/>
      <c r="C156" s="35"/>
      <c r="D156" s="35"/>
      <c r="E156" s="35"/>
      <c r="F156" s="269" t="s">
        <v>724</v>
      </c>
      <c r="G156" s="270"/>
      <c r="H156" s="270"/>
      <c r="I156" s="270"/>
      <c r="J156" s="35"/>
      <c r="K156" s="35"/>
      <c r="L156" s="35"/>
      <c r="M156" s="35"/>
      <c r="N156" s="35"/>
      <c r="O156" s="35"/>
      <c r="P156" s="35"/>
      <c r="Q156" s="35"/>
      <c r="R156" s="36"/>
      <c r="T156" s="144"/>
      <c r="U156" s="35"/>
      <c r="V156" s="35"/>
      <c r="W156" s="35"/>
      <c r="X156" s="35"/>
      <c r="Y156" s="35"/>
      <c r="Z156" s="35"/>
      <c r="AA156" s="35"/>
      <c r="AB156" s="35"/>
      <c r="AC156" s="35"/>
      <c r="AD156" s="77"/>
      <c r="AT156" s="17" t="s">
        <v>189</v>
      </c>
      <c r="AU156" s="17" t="s">
        <v>125</v>
      </c>
    </row>
    <row r="157" spans="2:65" s="1" customFormat="1" ht="22.5" customHeight="1">
      <c r="B157" s="34"/>
      <c r="C157" s="171" t="s">
        <v>11</v>
      </c>
      <c r="D157" s="171" t="s">
        <v>177</v>
      </c>
      <c r="E157" s="172" t="s">
        <v>339</v>
      </c>
      <c r="F157" s="262" t="s">
        <v>340</v>
      </c>
      <c r="G157" s="262"/>
      <c r="H157" s="262"/>
      <c r="I157" s="262"/>
      <c r="J157" s="173" t="s">
        <v>230</v>
      </c>
      <c r="K157" s="174">
        <v>3</v>
      </c>
      <c r="L157" s="175">
        <v>0</v>
      </c>
      <c r="M157" s="264">
        <v>0</v>
      </c>
      <c r="N157" s="265"/>
      <c r="O157" s="265"/>
      <c r="P157" s="263">
        <f t="shared" ref="P157:P162" si="18">ROUND(V157*K157,2)</f>
        <v>0</v>
      </c>
      <c r="Q157" s="263"/>
      <c r="R157" s="36"/>
      <c r="T157" s="176" t="s">
        <v>24</v>
      </c>
      <c r="U157" s="43" t="s">
        <v>52</v>
      </c>
      <c r="V157" s="123">
        <f t="shared" ref="V157:V162" si="19">L157+M157</f>
        <v>0</v>
      </c>
      <c r="W157" s="123">
        <f t="shared" ref="W157:W162" si="20">ROUND(L157*K157,2)</f>
        <v>0</v>
      </c>
      <c r="X157" s="123">
        <f t="shared" ref="X157:X162" si="21">ROUND(M157*K157,2)</f>
        <v>0</v>
      </c>
      <c r="Y157" s="35"/>
      <c r="Z157" s="177">
        <f t="shared" ref="Z157:Z162" si="22">Y157*K157</f>
        <v>0</v>
      </c>
      <c r="AA157" s="177">
        <v>0</v>
      </c>
      <c r="AB157" s="177">
        <f t="shared" ref="AB157:AB162" si="23">AA157*K157</f>
        <v>0</v>
      </c>
      <c r="AC157" s="177">
        <v>0</v>
      </c>
      <c r="AD157" s="178">
        <f t="shared" ref="AD157:AD162" si="24">AC157*K157</f>
        <v>0</v>
      </c>
      <c r="AR157" s="17" t="s">
        <v>240</v>
      </c>
      <c r="AT157" s="17" t="s">
        <v>177</v>
      </c>
      <c r="AU157" s="17" t="s">
        <v>125</v>
      </c>
      <c r="AY157" s="17" t="s">
        <v>176</v>
      </c>
      <c r="BE157" s="110">
        <f t="shared" ref="BE157:BE162" si="25">IF(U157="základní",P157,0)</f>
        <v>0</v>
      </c>
      <c r="BF157" s="110">
        <f t="shared" ref="BF157:BF162" si="26">IF(U157="snížená",P157,0)</f>
        <v>0</v>
      </c>
      <c r="BG157" s="110">
        <f t="shared" ref="BG157:BG162" si="27">IF(U157="zákl. přenesená",P157,0)</f>
        <v>0</v>
      </c>
      <c r="BH157" s="110">
        <f t="shared" ref="BH157:BH162" si="28">IF(U157="sníž. přenesená",P157,0)</f>
        <v>0</v>
      </c>
      <c r="BI157" s="110">
        <f t="shared" ref="BI157:BI162" si="29">IF(U157="nulová",P157,0)</f>
        <v>0</v>
      </c>
      <c r="BJ157" s="17" t="s">
        <v>26</v>
      </c>
      <c r="BK157" s="110">
        <f t="shared" ref="BK157:BK162" si="30">ROUND(V157*K157,2)</f>
        <v>0</v>
      </c>
      <c r="BL157" s="17" t="s">
        <v>240</v>
      </c>
      <c r="BM157" s="17" t="s">
        <v>575</v>
      </c>
    </row>
    <row r="158" spans="2:65" s="1" customFormat="1" ht="22.5" customHeight="1">
      <c r="B158" s="34"/>
      <c r="C158" s="171" t="s">
        <v>272</v>
      </c>
      <c r="D158" s="171" t="s">
        <v>177</v>
      </c>
      <c r="E158" s="172" t="s">
        <v>343</v>
      </c>
      <c r="F158" s="262" t="s">
        <v>344</v>
      </c>
      <c r="G158" s="262"/>
      <c r="H158" s="262"/>
      <c r="I158" s="262"/>
      <c r="J158" s="173" t="s">
        <v>230</v>
      </c>
      <c r="K158" s="174">
        <v>3</v>
      </c>
      <c r="L158" s="175">
        <v>0</v>
      </c>
      <c r="M158" s="264">
        <v>0</v>
      </c>
      <c r="N158" s="265"/>
      <c r="O158" s="265"/>
      <c r="P158" s="263">
        <f t="shared" si="18"/>
        <v>0</v>
      </c>
      <c r="Q158" s="263"/>
      <c r="R158" s="36"/>
      <c r="T158" s="176" t="s">
        <v>24</v>
      </c>
      <c r="U158" s="43" t="s">
        <v>52</v>
      </c>
      <c r="V158" s="123">
        <f t="shared" si="19"/>
        <v>0</v>
      </c>
      <c r="W158" s="123">
        <f t="shared" si="20"/>
        <v>0</v>
      </c>
      <c r="X158" s="123">
        <f t="shared" si="21"/>
        <v>0</v>
      </c>
      <c r="Y158" s="35"/>
      <c r="Z158" s="177">
        <f t="shared" si="22"/>
        <v>0</v>
      </c>
      <c r="AA158" s="177">
        <v>0</v>
      </c>
      <c r="AB158" s="177">
        <f t="shared" si="23"/>
        <v>0</v>
      </c>
      <c r="AC158" s="177">
        <v>0</v>
      </c>
      <c r="AD158" s="178">
        <f t="shared" si="24"/>
        <v>0</v>
      </c>
      <c r="AR158" s="17" t="s">
        <v>240</v>
      </c>
      <c r="AT158" s="17" t="s">
        <v>177</v>
      </c>
      <c r="AU158" s="17" t="s">
        <v>125</v>
      </c>
      <c r="AY158" s="17" t="s">
        <v>176</v>
      </c>
      <c r="BE158" s="110">
        <f t="shared" si="25"/>
        <v>0</v>
      </c>
      <c r="BF158" s="110">
        <f t="shared" si="26"/>
        <v>0</v>
      </c>
      <c r="BG158" s="110">
        <f t="shared" si="27"/>
        <v>0</v>
      </c>
      <c r="BH158" s="110">
        <f t="shared" si="28"/>
        <v>0</v>
      </c>
      <c r="BI158" s="110">
        <f t="shared" si="29"/>
        <v>0</v>
      </c>
      <c r="BJ158" s="17" t="s">
        <v>26</v>
      </c>
      <c r="BK158" s="110">
        <f t="shared" si="30"/>
        <v>0</v>
      </c>
      <c r="BL158" s="17" t="s">
        <v>240</v>
      </c>
      <c r="BM158" s="17" t="s">
        <v>577</v>
      </c>
    </row>
    <row r="159" spans="2:65" s="1" customFormat="1" ht="22.5" customHeight="1">
      <c r="B159" s="34"/>
      <c r="C159" s="171" t="s">
        <v>277</v>
      </c>
      <c r="D159" s="171" t="s">
        <v>177</v>
      </c>
      <c r="E159" s="172" t="s">
        <v>637</v>
      </c>
      <c r="F159" s="262" t="s">
        <v>638</v>
      </c>
      <c r="G159" s="262"/>
      <c r="H159" s="262"/>
      <c r="I159" s="262"/>
      <c r="J159" s="173" t="s">
        <v>230</v>
      </c>
      <c r="K159" s="174">
        <v>4</v>
      </c>
      <c r="L159" s="175">
        <v>0</v>
      </c>
      <c r="M159" s="264">
        <v>0</v>
      </c>
      <c r="N159" s="265"/>
      <c r="O159" s="265"/>
      <c r="P159" s="263">
        <f t="shared" si="18"/>
        <v>0</v>
      </c>
      <c r="Q159" s="263"/>
      <c r="R159" s="36"/>
      <c r="T159" s="176" t="s">
        <v>24</v>
      </c>
      <c r="U159" s="43" t="s">
        <v>52</v>
      </c>
      <c r="V159" s="123">
        <f t="shared" si="19"/>
        <v>0</v>
      </c>
      <c r="W159" s="123">
        <f t="shared" si="20"/>
        <v>0</v>
      </c>
      <c r="X159" s="123">
        <f t="shared" si="21"/>
        <v>0</v>
      </c>
      <c r="Y159" s="35"/>
      <c r="Z159" s="177">
        <f t="shared" si="22"/>
        <v>0</v>
      </c>
      <c r="AA159" s="177">
        <v>0</v>
      </c>
      <c r="AB159" s="177">
        <f t="shared" si="23"/>
        <v>0</v>
      </c>
      <c r="AC159" s="177">
        <v>0</v>
      </c>
      <c r="AD159" s="178">
        <f t="shared" si="24"/>
        <v>0</v>
      </c>
      <c r="AR159" s="17" t="s">
        <v>240</v>
      </c>
      <c r="AT159" s="17" t="s">
        <v>177</v>
      </c>
      <c r="AU159" s="17" t="s">
        <v>125</v>
      </c>
      <c r="AY159" s="17" t="s">
        <v>176</v>
      </c>
      <c r="BE159" s="110">
        <f t="shared" si="25"/>
        <v>0</v>
      </c>
      <c r="BF159" s="110">
        <f t="shared" si="26"/>
        <v>0</v>
      </c>
      <c r="BG159" s="110">
        <f t="shared" si="27"/>
        <v>0</v>
      </c>
      <c r="BH159" s="110">
        <f t="shared" si="28"/>
        <v>0</v>
      </c>
      <c r="BI159" s="110">
        <f t="shared" si="29"/>
        <v>0</v>
      </c>
      <c r="BJ159" s="17" t="s">
        <v>26</v>
      </c>
      <c r="BK159" s="110">
        <f t="shared" si="30"/>
        <v>0</v>
      </c>
      <c r="BL159" s="17" t="s">
        <v>240</v>
      </c>
      <c r="BM159" s="17" t="s">
        <v>639</v>
      </c>
    </row>
    <row r="160" spans="2:65" s="1" customFormat="1" ht="22.5" customHeight="1">
      <c r="B160" s="34"/>
      <c r="C160" s="179" t="s">
        <v>282</v>
      </c>
      <c r="D160" s="179" t="s">
        <v>183</v>
      </c>
      <c r="E160" s="180" t="s">
        <v>640</v>
      </c>
      <c r="F160" s="266" t="s">
        <v>641</v>
      </c>
      <c r="G160" s="266"/>
      <c r="H160" s="266"/>
      <c r="I160" s="266"/>
      <c r="J160" s="181" t="s">
        <v>235</v>
      </c>
      <c r="K160" s="182">
        <v>4</v>
      </c>
      <c r="L160" s="183">
        <v>0</v>
      </c>
      <c r="M160" s="267"/>
      <c r="N160" s="267"/>
      <c r="O160" s="268"/>
      <c r="P160" s="263">
        <f t="shared" si="18"/>
        <v>0</v>
      </c>
      <c r="Q160" s="263"/>
      <c r="R160" s="36"/>
      <c r="T160" s="176" t="s">
        <v>24</v>
      </c>
      <c r="U160" s="43" t="s">
        <v>52</v>
      </c>
      <c r="V160" s="123">
        <f t="shared" si="19"/>
        <v>0</v>
      </c>
      <c r="W160" s="123">
        <f t="shared" si="20"/>
        <v>0</v>
      </c>
      <c r="X160" s="123">
        <f t="shared" si="21"/>
        <v>0</v>
      </c>
      <c r="Y160" s="35"/>
      <c r="Z160" s="177">
        <f t="shared" si="22"/>
        <v>0</v>
      </c>
      <c r="AA160" s="177">
        <v>0</v>
      </c>
      <c r="AB160" s="177">
        <f t="shared" si="23"/>
        <v>0</v>
      </c>
      <c r="AC160" s="177">
        <v>0</v>
      </c>
      <c r="AD160" s="178">
        <f t="shared" si="24"/>
        <v>0</v>
      </c>
      <c r="AR160" s="17" t="s">
        <v>244</v>
      </c>
      <c r="AT160" s="17" t="s">
        <v>183</v>
      </c>
      <c r="AU160" s="17" t="s">
        <v>125</v>
      </c>
      <c r="AY160" s="17" t="s">
        <v>176</v>
      </c>
      <c r="BE160" s="110">
        <f t="shared" si="25"/>
        <v>0</v>
      </c>
      <c r="BF160" s="110">
        <f t="shared" si="26"/>
        <v>0</v>
      </c>
      <c r="BG160" s="110">
        <f t="shared" si="27"/>
        <v>0</v>
      </c>
      <c r="BH160" s="110">
        <f t="shared" si="28"/>
        <v>0</v>
      </c>
      <c r="BI160" s="110">
        <f t="shared" si="29"/>
        <v>0</v>
      </c>
      <c r="BJ160" s="17" t="s">
        <v>26</v>
      </c>
      <c r="BK160" s="110">
        <f t="shared" si="30"/>
        <v>0</v>
      </c>
      <c r="BL160" s="17" t="s">
        <v>240</v>
      </c>
      <c r="BM160" s="17" t="s">
        <v>642</v>
      </c>
    </row>
    <row r="161" spans="2:65" s="1" customFormat="1" ht="22.5" customHeight="1">
      <c r="B161" s="34"/>
      <c r="C161" s="171" t="s">
        <v>287</v>
      </c>
      <c r="D161" s="171" t="s">
        <v>177</v>
      </c>
      <c r="E161" s="172" t="s">
        <v>617</v>
      </c>
      <c r="F161" s="262" t="s">
        <v>618</v>
      </c>
      <c r="G161" s="262"/>
      <c r="H161" s="262"/>
      <c r="I161" s="262"/>
      <c r="J161" s="173" t="s">
        <v>230</v>
      </c>
      <c r="K161" s="174">
        <v>3</v>
      </c>
      <c r="L161" s="175">
        <v>0</v>
      </c>
      <c r="M161" s="264">
        <v>0</v>
      </c>
      <c r="N161" s="265"/>
      <c r="O161" s="265"/>
      <c r="P161" s="263">
        <f t="shared" si="18"/>
        <v>0</v>
      </c>
      <c r="Q161" s="263"/>
      <c r="R161" s="36"/>
      <c r="T161" s="176" t="s">
        <v>24</v>
      </c>
      <c r="U161" s="43" t="s">
        <v>52</v>
      </c>
      <c r="V161" s="123">
        <f t="shared" si="19"/>
        <v>0</v>
      </c>
      <c r="W161" s="123">
        <f t="shared" si="20"/>
        <v>0</v>
      </c>
      <c r="X161" s="123">
        <f t="shared" si="21"/>
        <v>0</v>
      </c>
      <c r="Y161" s="35"/>
      <c r="Z161" s="177">
        <f t="shared" si="22"/>
        <v>0</v>
      </c>
      <c r="AA161" s="177">
        <v>0</v>
      </c>
      <c r="AB161" s="177">
        <f t="shared" si="23"/>
        <v>0</v>
      </c>
      <c r="AC161" s="177">
        <v>0</v>
      </c>
      <c r="AD161" s="178">
        <f t="shared" si="24"/>
        <v>0</v>
      </c>
      <c r="AR161" s="17" t="s">
        <v>240</v>
      </c>
      <c r="AT161" s="17" t="s">
        <v>177</v>
      </c>
      <c r="AU161" s="17" t="s">
        <v>125</v>
      </c>
      <c r="AY161" s="17" t="s">
        <v>176</v>
      </c>
      <c r="BE161" s="110">
        <f t="shared" si="25"/>
        <v>0</v>
      </c>
      <c r="BF161" s="110">
        <f t="shared" si="26"/>
        <v>0</v>
      </c>
      <c r="BG161" s="110">
        <f t="shared" si="27"/>
        <v>0</v>
      </c>
      <c r="BH161" s="110">
        <f t="shared" si="28"/>
        <v>0</v>
      </c>
      <c r="BI161" s="110">
        <f t="shared" si="29"/>
        <v>0</v>
      </c>
      <c r="BJ161" s="17" t="s">
        <v>26</v>
      </c>
      <c r="BK161" s="110">
        <f t="shared" si="30"/>
        <v>0</v>
      </c>
      <c r="BL161" s="17" t="s">
        <v>240</v>
      </c>
      <c r="BM161" s="17" t="s">
        <v>643</v>
      </c>
    </row>
    <row r="162" spans="2:65" s="1" customFormat="1" ht="22.5" customHeight="1">
      <c r="B162" s="34"/>
      <c r="C162" s="179" t="s">
        <v>292</v>
      </c>
      <c r="D162" s="179" t="s">
        <v>183</v>
      </c>
      <c r="E162" s="180" t="s">
        <v>620</v>
      </c>
      <c r="F162" s="266" t="s">
        <v>725</v>
      </c>
      <c r="G162" s="266"/>
      <c r="H162" s="266"/>
      <c r="I162" s="266"/>
      <c r="J162" s="181" t="s">
        <v>235</v>
      </c>
      <c r="K162" s="182">
        <v>3</v>
      </c>
      <c r="L162" s="183">
        <v>0</v>
      </c>
      <c r="M162" s="267"/>
      <c r="N162" s="267"/>
      <c r="O162" s="268"/>
      <c r="P162" s="263">
        <f t="shared" si="18"/>
        <v>0</v>
      </c>
      <c r="Q162" s="263"/>
      <c r="R162" s="36"/>
      <c r="T162" s="176" t="s">
        <v>24</v>
      </c>
      <c r="U162" s="43" t="s">
        <v>52</v>
      </c>
      <c r="V162" s="123">
        <f t="shared" si="19"/>
        <v>0</v>
      </c>
      <c r="W162" s="123">
        <f t="shared" si="20"/>
        <v>0</v>
      </c>
      <c r="X162" s="123">
        <f t="shared" si="21"/>
        <v>0</v>
      </c>
      <c r="Y162" s="35"/>
      <c r="Z162" s="177">
        <f t="shared" si="22"/>
        <v>0</v>
      </c>
      <c r="AA162" s="177">
        <v>0</v>
      </c>
      <c r="AB162" s="177">
        <f t="shared" si="23"/>
        <v>0</v>
      </c>
      <c r="AC162" s="177">
        <v>0</v>
      </c>
      <c r="AD162" s="178">
        <f t="shared" si="24"/>
        <v>0</v>
      </c>
      <c r="AR162" s="17" t="s">
        <v>244</v>
      </c>
      <c r="AT162" s="17" t="s">
        <v>183</v>
      </c>
      <c r="AU162" s="17" t="s">
        <v>125</v>
      </c>
      <c r="AY162" s="17" t="s">
        <v>176</v>
      </c>
      <c r="BE162" s="110">
        <f t="shared" si="25"/>
        <v>0</v>
      </c>
      <c r="BF162" s="110">
        <f t="shared" si="26"/>
        <v>0</v>
      </c>
      <c r="BG162" s="110">
        <f t="shared" si="27"/>
        <v>0</v>
      </c>
      <c r="BH162" s="110">
        <f t="shared" si="28"/>
        <v>0</v>
      </c>
      <c r="BI162" s="110">
        <f t="shared" si="29"/>
        <v>0</v>
      </c>
      <c r="BJ162" s="17" t="s">
        <v>26</v>
      </c>
      <c r="BK162" s="110">
        <f t="shared" si="30"/>
        <v>0</v>
      </c>
      <c r="BL162" s="17" t="s">
        <v>240</v>
      </c>
      <c r="BM162" s="17" t="s">
        <v>645</v>
      </c>
    </row>
    <row r="163" spans="2:65" s="1" customFormat="1" ht="54" customHeight="1">
      <c r="B163" s="34"/>
      <c r="C163" s="35"/>
      <c r="D163" s="35"/>
      <c r="E163" s="35"/>
      <c r="F163" s="269" t="s">
        <v>726</v>
      </c>
      <c r="G163" s="270"/>
      <c r="H163" s="270"/>
      <c r="I163" s="270"/>
      <c r="J163" s="35"/>
      <c r="K163" s="35"/>
      <c r="L163" s="35"/>
      <c r="M163" s="35"/>
      <c r="N163" s="35"/>
      <c r="O163" s="35"/>
      <c r="P163" s="35"/>
      <c r="Q163" s="35"/>
      <c r="R163" s="36"/>
      <c r="T163" s="144"/>
      <c r="U163" s="35"/>
      <c r="V163" s="35"/>
      <c r="W163" s="35"/>
      <c r="X163" s="35"/>
      <c r="Y163" s="35"/>
      <c r="Z163" s="35"/>
      <c r="AA163" s="35"/>
      <c r="AB163" s="35"/>
      <c r="AC163" s="35"/>
      <c r="AD163" s="77"/>
      <c r="AT163" s="17" t="s">
        <v>189</v>
      </c>
      <c r="AU163" s="17" t="s">
        <v>125</v>
      </c>
    </row>
    <row r="164" spans="2:65" s="1" customFormat="1" ht="22.5" customHeight="1">
      <c r="B164" s="34"/>
      <c r="C164" s="171" t="s">
        <v>297</v>
      </c>
      <c r="D164" s="171" t="s">
        <v>177</v>
      </c>
      <c r="E164" s="172" t="s">
        <v>727</v>
      </c>
      <c r="F164" s="262" t="s">
        <v>728</v>
      </c>
      <c r="G164" s="262"/>
      <c r="H164" s="262"/>
      <c r="I164" s="262"/>
      <c r="J164" s="173" t="s">
        <v>230</v>
      </c>
      <c r="K164" s="174">
        <v>1</v>
      </c>
      <c r="L164" s="175">
        <v>0</v>
      </c>
      <c r="M164" s="264">
        <v>0</v>
      </c>
      <c r="N164" s="265"/>
      <c r="O164" s="265"/>
      <c r="P164" s="263">
        <f>ROUND(V164*K164,2)</f>
        <v>0</v>
      </c>
      <c r="Q164" s="263"/>
      <c r="R164" s="36"/>
      <c r="T164" s="176" t="s">
        <v>24</v>
      </c>
      <c r="U164" s="43" t="s">
        <v>52</v>
      </c>
      <c r="V164" s="123">
        <f>L164+M164</f>
        <v>0</v>
      </c>
      <c r="W164" s="123">
        <f>ROUND(L164*K164,2)</f>
        <v>0</v>
      </c>
      <c r="X164" s="123">
        <f>ROUND(M164*K164,2)</f>
        <v>0</v>
      </c>
      <c r="Y164" s="35"/>
      <c r="Z164" s="177">
        <f>Y164*K164</f>
        <v>0</v>
      </c>
      <c r="AA164" s="177">
        <v>0</v>
      </c>
      <c r="AB164" s="177">
        <f>AA164*K164</f>
        <v>0</v>
      </c>
      <c r="AC164" s="177">
        <v>0</v>
      </c>
      <c r="AD164" s="178">
        <f>AC164*K164</f>
        <v>0</v>
      </c>
      <c r="AR164" s="17" t="s">
        <v>240</v>
      </c>
      <c r="AT164" s="17" t="s">
        <v>177</v>
      </c>
      <c r="AU164" s="17" t="s">
        <v>125</v>
      </c>
      <c r="AY164" s="17" t="s">
        <v>176</v>
      </c>
      <c r="BE164" s="110">
        <f>IF(U164="základní",P164,0)</f>
        <v>0</v>
      </c>
      <c r="BF164" s="110">
        <f>IF(U164="snížená",P164,0)</f>
        <v>0</v>
      </c>
      <c r="BG164" s="110">
        <f>IF(U164="zákl. přenesená",P164,0)</f>
        <v>0</v>
      </c>
      <c r="BH164" s="110">
        <f>IF(U164="sníž. přenesená",P164,0)</f>
        <v>0</v>
      </c>
      <c r="BI164" s="110">
        <f>IF(U164="nulová",P164,0)</f>
        <v>0</v>
      </c>
      <c r="BJ164" s="17" t="s">
        <v>26</v>
      </c>
      <c r="BK164" s="110">
        <f>ROUND(V164*K164,2)</f>
        <v>0</v>
      </c>
      <c r="BL164" s="17" t="s">
        <v>240</v>
      </c>
      <c r="BM164" s="17" t="s">
        <v>729</v>
      </c>
    </row>
    <row r="165" spans="2:65" s="1" customFormat="1" ht="22.5" customHeight="1">
      <c r="B165" s="34"/>
      <c r="C165" s="179" t="s">
        <v>302</v>
      </c>
      <c r="D165" s="179" t="s">
        <v>183</v>
      </c>
      <c r="E165" s="180" t="s">
        <v>730</v>
      </c>
      <c r="F165" s="266" t="s">
        <v>731</v>
      </c>
      <c r="G165" s="266"/>
      <c r="H165" s="266"/>
      <c r="I165" s="266"/>
      <c r="J165" s="181" t="s">
        <v>235</v>
      </c>
      <c r="K165" s="182">
        <v>1</v>
      </c>
      <c r="L165" s="183">
        <v>0</v>
      </c>
      <c r="M165" s="267"/>
      <c r="N165" s="267"/>
      <c r="O165" s="268"/>
      <c r="P165" s="263">
        <f>ROUND(V165*K165,2)</f>
        <v>0</v>
      </c>
      <c r="Q165" s="263"/>
      <c r="R165" s="36"/>
      <c r="T165" s="176" t="s">
        <v>24</v>
      </c>
      <c r="U165" s="43" t="s">
        <v>52</v>
      </c>
      <c r="V165" s="123">
        <f>L165+M165</f>
        <v>0</v>
      </c>
      <c r="W165" s="123">
        <f>ROUND(L165*K165,2)</f>
        <v>0</v>
      </c>
      <c r="X165" s="123">
        <f>ROUND(M165*K165,2)</f>
        <v>0</v>
      </c>
      <c r="Y165" s="35"/>
      <c r="Z165" s="177">
        <f>Y165*K165</f>
        <v>0</v>
      </c>
      <c r="AA165" s="177">
        <v>0</v>
      </c>
      <c r="AB165" s="177">
        <f>AA165*K165</f>
        <v>0</v>
      </c>
      <c r="AC165" s="177">
        <v>0</v>
      </c>
      <c r="AD165" s="178">
        <f>AC165*K165</f>
        <v>0</v>
      </c>
      <c r="AR165" s="17" t="s">
        <v>244</v>
      </c>
      <c r="AT165" s="17" t="s">
        <v>183</v>
      </c>
      <c r="AU165" s="17" t="s">
        <v>125</v>
      </c>
      <c r="AY165" s="17" t="s">
        <v>176</v>
      </c>
      <c r="BE165" s="110">
        <f>IF(U165="základní",P165,0)</f>
        <v>0</v>
      </c>
      <c r="BF165" s="110">
        <f>IF(U165="snížená",P165,0)</f>
        <v>0</v>
      </c>
      <c r="BG165" s="110">
        <f>IF(U165="zákl. přenesená",P165,0)</f>
        <v>0</v>
      </c>
      <c r="BH165" s="110">
        <f>IF(U165="sníž. přenesená",P165,0)</f>
        <v>0</v>
      </c>
      <c r="BI165" s="110">
        <f>IF(U165="nulová",P165,0)</f>
        <v>0</v>
      </c>
      <c r="BJ165" s="17" t="s">
        <v>26</v>
      </c>
      <c r="BK165" s="110">
        <f>ROUND(V165*K165,2)</f>
        <v>0</v>
      </c>
      <c r="BL165" s="17" t="s">
        <v>240</v>
      </c>
      <c r="BM165" s="17" t="s">
        <v>732</v>
      </c>
    </row>
    <row r="166" spans="2:65" s="1" customFormat="1" ht="66" customHeight="1">
      <c r="B166" s="34"/>
      <c r="C166" s="35"/>
      <c r="D166" s="35"/>
      <c r="E166" s="35"/>
      <c r="F166" s="269" t="s">
        <v>733</v>
      </c>
      <c r="G166" s="270"/>
      <c r="H166" s="270"/>
      <c r="I166" s="270"/>
      <c r="J166" s="35"/>
      <c r="K166" s="35"/>
      <c r="L166" s="35"/>
      <c r="M166" s="35"/>
      <c r="N166" s="35"/>
      <c r="O166" s="35"/>
      <c r="P166" s="35"/>
      <c r="Q166" s="35"/>
      <c r="R166" s="36"/>
      <c r="T166" s="144"/>
      <c r="U166" s="35"/>
      <c r="V166" s="35"/>
      <c r="W166" s="35"/>
      <c r="X166" s="35"/>
      <c r="Y166" s="35"/>
      <c r="Z166" s="35"/>
      <c r="AA166" s="35"/>
      <c r="AB166" s="35"/>
      <c r="AC166" s="35"/>
      <c r="AD166" s="77"/>
      <c r="AT166" s="17" t="s">
        <v>189</v>
      </c>
      <c r="AU166" s="17" t="s">
        <v>125</v>
      </c>
    </row>
    <row r="167" spans="2:65" s="1" customFormat="1" ht="22.5" customHeight="1">
      <c r="B167" s="34"/>
      <c r="C167" s="171" t="s">
        <v>307</v>
      </c>
      <c r="D167" s="171" t="s">
        <v>177</v>
      </c>
      <c r="E167" s="172" t="s">
        <v>647</v>
      </c>
      <c r="F167" s="262" t="s">
        <v>648</v>
      </c>
      <c r="G167" s="262"/>
      <c r="H167" s="262"/>
      <c r="I167" s="262"/>
      <c r="J167" s="173" t="s">
        <v>230</v>
      </c>
      <c r="K167" s="174">
        <v>2</v>
      </c>
      <c r="L167" s="175">
        <v>0</v>
      </c>
      <c r="M167" s="264">
        <v>0</v>
      </c>
      <c r="N167" s="265"/>
      <c r="O167" s="265"/>
      <c r="P167" s="263">
        <f>ROUND(V167*K167,2)</f>
        <v>0</v>
      </c>
      <c r="Q167" s="263"/>
      <c r="R167" s="36"/>
      <c r="T167" s="176" t="s">
        <v>24</v>
      </c>
      <c r="U167" s="43" t="s">
        <v>52</v>
      </c>
      <c r="V167" s="123">
        <f>L167+M167</f>
        <v>0</v>
      </c>
      <c r="W167" s="123">
        <f>ROUND(L167*K167,2)</f>
        <v>0</v>
      </c>
      <c r="X167" s="123">
        <f>ROUND(M167*K167,2)</f>
        <v>0</v>
      </c>
      <c r="Y167" s="35"/>
      <c r="Z167" s="177">
        <f>Y167*K167</f>
        <v>0</v>
      </c>
      <c r="AA167" s="177">
        <v>0</v>
      </c>
      <c r="AB167" s="177">
        <f>AA167*K167</f>
        <v>0</v>
      </c>
      <c r="AC167" s="177">
        <v>0</v>
      </c>
      <c r="AD167" s="178">
        <f>AC167*K167</f>
        <v>0</v>
      </c>
      <c r="AR167" s="17" t="s">
        <v>240</v>
      </c>
      <c r="AT167" s="17" t="s">
        <v>177</v>
      </c>
      <c r="AU167" s="17" t="s">
        <v>125</v>
      </c>
      <c r="AY167" s="17" t="s">
        <v>176</v>
      </c>
      <c r="BE167" s="110">
        <f>IF(U167="základní",P167,0)</f>
        <v>0</v>
      </c>
      <c r="BF167" s="110">
        <f>IF(U167="snížená",P167,0)</f>
        <v>0</v>
      </c>
      <c r="BG167" s="110">
        <f>IF(U167="zákl. přenesená",P167,0)</f>
        <v>0</v>
      </c>
      <c r="BH167" s="110">
        <f>IF(U167="sníž. přenesená",P167,0)</f>
        <v>0</v>
      </c>
      <c r="BI167" s="110">
        <f>IF(U167="nulová",P167,0)</f>
        <v>0</v>
      </c>
      <c r="BJ167" s="17" t="s">
        <v>26</v>
      </c>
      <c r="BK167" s="110">
        <f>ROUND(V167*K167,2)</f>
        <v>0</v>
      </c>
      <c r="BL167" s="17" t="s">
        <v>240</v>
      </c>
      <c r="BM167" s="17" t="s">
        <v>649</v>
      </c>
    </row>
    <row r="168" spans="2:65" s="1" customFormat="1" ht="31.5" customHeight="1">
      <c r="B168" s="34"/>
      <c r="C168" s="179" t="s">
        <v>312</v>
      </c>
      <c r="D168" s="179" t="s">
        <v>183</v>
      </c>
      <c r="E168" s="180" t="s">
        <v>650</v>
      </c>
      <c r="F168" s="266" t="s">
        <v>651</v>
      </c>
      <c r="G168" s="266"/>
      <c r="H168" s="266"/>
      <c r="I168" s="266"/>
      <c r="J168" s="181" t="s">
        <v>235</v>
      </c>
      <c r="K168" s="182">
        <v>2</v>
      </c>
      <c r="L168" s="183">
        <v>0</v>
      </c>
      <c r="M168" s="267"/>
      <c r="N168" s="267"/>
      <c r="O168" s="268"/>
      <c r="P168" s="263">
        <f>ROUND(V168*K168,2)</f>
        <v>0</v>
      </c>
      <c r="Q168" s="263"/>
      <c r="R168" s="36"/>
      <c r="T168" s="176" t="s">
        <v>24</v>
      </c>
      <c r="U168" s="43" t="s">
        <v>52</v>
      </c>
      <c r="V168" s="123">
        <f>L168+M168</f>
        <v>0</v>
      </c>
      <c r="W168" s="123">
        <f>ROUND(L168*K168,2)</f>
        <v>0</v>
      </c>
      <c r="X168" s="123">
        <f>ROUND(M168*K168,2)</f>
        <v>0</v>
      </c>
      <c r="Y168" s="35"/>
      <c r="Z168" s="177">
        <f>Y168*K168</f>
        <v>0</v>
      </c>
      <c r="AA168" s="177">
        <v>0</v>
      </c>
      <c r="AB168" s="177">
        <f>AA168*K168</f>
        <v>0</v>
      </c>
      <c r="AC168" s="177">
        <v>0</v>
      </c>
      <c r="AD168" s="178">
        <f>AC168*K168</f>
        <v>0</v>
      </c>
      <c r="AR168" s="17" t="s">
        <v>244</v>
      </c>
      <c r="AT168" s="17" t="s">
        <v>183</v>
      </c>
      <c r="AU168" s="17" t="s">
        <v>125</v>
      </c>
      <c r="AY168" s="17" t="s">
        <v>176</v>
      </c>
      <c r="BE168" s="110">
        <f>IF(U168="základní",P168,0)</f>
        <v>0</v>
      </c>
      <c r="BF168" s="110">
        <f>IF(U168="snížená",P168,0)</f>
        <v>0</v>
      </c>
      <c r="BG168" s="110">
        <f>IF(U168="zákl. přenesená",P168,0)</f>
        <v>0</v>
      </c>
      <c r="BH168" s="110">
        <f>IF(U168="sníž. přenesená",P168,0)</f>
        <v>0</v>
      </c>
      <c r="BI168" s="110">
        <f>IF(U168="nulová",P168,0)</f>
        <v>0</v>
      </c>
      <c r="BJ168" s="17" t="s">
        <v>26</v>
      </c>
      <c r="BK168" s="110">
        <f>ROUND(V168*K168,2)</f>
        <v>0</v>
      </c>
      <c r="BL168" s="17" t="s">
        <v>240</v>
      </c>
      <c r="BM168" s="17" t="s">
        <v>652</v>
      </c>
    </row>
    <row r="169" spans="2:65" s="1" customFormat="1" ht="30" customHeight="1">
      <c r="B169" s="34"/>
      <c r="C169" s="35"/>
      <c r="D169" s="35"/>
      <c r="E169" s="35"/>
      <c r="F169" s="269" t="s">
        <v>653</v>
      </c>
      <c r="G169" s="270"/>
      <c r="H169" s="270"/>
      <c r="I169" s="270"/>
      <c r="J169" s="35"/>
      <c r="K169" s="35"/>
      <c r="L169" s="35"/>
      <c r="M169" s="35"/>
      <c r="N169" s="35"/>
      <c r="O169" s="35"/>
      <c r="P169" s="35"/>
      <c r="Q169" s="35"/>
      <c r="R169" s="36"/>
      <c r="T169" s="144"/>
      <c r="U169" s="35"/>
      <c r="V169" s="35"/>
      <c r="W169" s="35"/>
      <c r="X169" s="35"/>
      <c r="Y169" s="35"/>
      <c r="Z169" s="35"/>
      <c r="AA169" s="35"/>
      <c r="AB169" s="35"/>
      <c r="AC169" s="35"/>
      <c r="AD169" s="77"/>
      <c r="AT169" s="17" t="s">
        <v>189</v>
      </c>
      <c r="AU169" s="17" t="s">
        <v>125</v>
      </c>
    </row>
    <row r="170" spans="2:65" s="1" customFormat="1" ht="22.5" customHeight="1">
      <c r="B170" s="34"/>
      <c r="C170" s="171" t="s">
        <v>317</v>
      </c>
      <c r="D170" s="171" t="s">
        <v>177</v>
      </c>
      <c r="E170" s="172" t="s">
        <v>734</v>
      </c>
      <c r="F170" s="262" t="s">
        <v>735</v>
      </c>
      <c r="G170" s="262"/>
      <c r="H170" s="262"/>
      <c r="I170" s="262"/>
      <c r="J170" s="173" t="s">
        <v>230</v>
      </c>
      <c r="K170" s="174">
        <v>1</v>
      </c>
      <c r="L170" s="175">
        <v>0</v>
      </c>
      <c r="M170" s="264">
        <v>0</v>
      </c>
      <c r="N170" s="265"/>
      <c r="O170" s="265"/>
      <c r="P170" s="263">
        <f>ROUND(V170*K170,2)</f>
        <v>0</v>
      </c>
      <c r="Q170" s="263"/>
      <c r="R170" s="36"/>
      <c r="T170" s="176" t="s">
        <v>24</v>
      </c>
      <c r="U170" s="43" t="s">
        <v>52</v>
      </c>
      <c r="V170" s="123">
        <f>L170+M170</f>
        <v>0</v>
      </c>
      <c r="W170" s="123">
        <f>ROUND(L170*K170,2)</f>
        <v>0</v>
      </c>
      <c r="X170" s="123">
        <f>ROUND(M170*K170,2)</f>
        <v>0</v>
      </c>
      <c r="Y170" s="35"/>
      <c r="Z170" s="177">
        <f>Y170*K170</f>
        <v>0</v>
      </c>
      <c r="AA170" s="177">
        <v>0</v>
      </c>
      <c r="AB170" s="177">
        <f>AA170*K170</f>
        <v>0</v>
      </c>
      <c r="AC170" s="177">
        <v>0</v>
      </c>
      <c r="AD170" s="178">
        <f>AC170*K170</f>
        <v>0</v>
      </c>
      <c r="AR170" s="17" t="s">
        <v>240</v>
      </c>
      <c r="AT170" s="17" t="s">
        <v>177</v>
      </c>
      <c r="AU170" s="17" t="s">
        <v>125</v>
      </c>
      <c r="AY170" s="17" t="s">
        <v>176</v>
      </c>
      <c r="BE170" s="110">
        <f>IF(U170="základní",P170,0)</f>
        <v>0</v>
      </c>
      <c r="BF170" s="110">
        <f>IF(U170="snížená",P170,0)</f>
        <v>0</v>
      </c>
      <c r="BG170" s="110">
        <f>IF(U170="zákl. přenesená",P170,0)</f>
        <v>0</v>
      </c>
      <c r="BH170" s="110">
        <f>IF(U170="sníž. přenesená",P170,0)</f>
        <v>0</v>
      </c>
      <c r="BI170" s="110">
        <f>IF(U170="nulová",P170,0)</f>
        <v>0</v>
      </c>
      <c r="BJ170" s="17" t="s">
        <v>26</v>
      </c>
      <c r="BK170" s="110">
        <f>ROUND(V170*K170,2)</f>
        <v>0</v>
      </c>
      <c r="BL170" s="17" t="s">
        <v>240</v>
      </c>
      <c r="BM170" s="17" t="s">
        <v>736</v>
      </c>
    </row>
    <row r="171" spans="2:65" s="1" customFormat="1" ht="31.5" customHeight="1">
      <c r="B171" s="34"/>
      <c r="C171" s="179" t="s">
        <v>186</v>
      </c>
      <c r="D171" s="179" t="s">
        <v>183</v>
      </c>
      <c r="E171" s="180" t="s">
        <v>737</v>
      </c>
      <c r="F171" s="266" t="s">
        <v>738</v>
      </c>
      <c r="G171" s="266"/>
      <c r="H171" s="266"/>
      <c r="I171" s="266"/>
      <c r="J171" s="181" t="s">
        <v>235</v>
      </c>
      <c r="K171" s="182">
        <v>1</v>
      </c>
      <c r="L171" s="183">
        <v>0</v>
      </c>
      <c r="M171" s="267"/>
      <c r="N171" s="267"/>
      <c r="O171" s="268"/>
      <c r="P171" s="263">
        <f>ROUND(V171*K171,2)</f>
        <v>0</v>
      </c>
      <c r="Q171" s="263"/>
      <c r="R171" s="36"/>
      <c r="T171" s="176" t="s">
        <v>24</v>
      </c>
      <c r="U171" s="43" t="s">
        <v>52</v>
      </c>
      <c r="V171" s="123">
        <f>L171+M171</f>
        <v>0</v>
      </c>
      <c r="W171" s="123">
        <f>ROUND(L171*K171,2)</f>
        <v>0</v>
      </c>
      <c r="X171" s="123">
        <f>ROUND(M171*K171,2)</f>
        <v>0</v>
      </c>
      <c r="Y171" s="35"/>
      <c r="Z171" s="177">
        <f>Y171*K171</f>
        <v>0</v>
      </c>
      <c r="AA171" s="177">
        <v>0</v>
      </c>
      <c r="AB171" s="177">
        <f>AA171*K171</f>
        <v>0</v>
      </c>
      <c r="AC171" s="177">
        <v>0</v>
      </c>
      <c r="AD171" s="178">
        <f>AC171*K171</f>
        <v>0</v>
      </c>
      <c r="AR171" s="17" t="s">
        <v>244</v>
      </c>
      <c r="AT171" s="17" t="s">
        <v>183</v>
      </c>
      <c r="AU171" s="17" t="s">
        <v>125</v>
      </c>
      <c r="AY171" s="17" t="s">
        <v>176</v>
      </c>
      <c r="BE171" s="110">
        <f>IF(U171="základní",P171,0)</f>
        <v>0</v>
      </c>
      <c r="BF171" s="110">
        <f>IF(U171="snížená",P171,0)</f>
        <v>0</v>
      </c>
      <c r="BG171" s="110">
        <f>IF(U171="zákl. přenesená",P171,0)</f>
        <v>0</v>
      </c>
      <c r="BH171" s="110">
        <f>IF(U171="sníž. přenesená",P171,0)</f>
        <v>0</v>
      </c>
      <c r="BI171" s="110">
        <f>IF(U171="nulová",P171,0)</f>
        <v>0</v>
      </c>
      <c r="BJ171" s="17" t="s">
        <v>26</v>
      </c>
      <c r="BK171" s="110">
        <f>ROUND(V171*K171,2)</f>
        <v>0</v>
      </c>
      <c r="BL171" s="17" t="s">
        <v>240</v>
      </c>
      <c r="BM171" s="17" t="s">
        <v>739</v>
      </c>
    </row>
    <row r="172" spans="2:65" s="1" customFormat="1" ht="138" customHeight="1">
      <c r="B172" s="34"/>
      <c r="C172" s="35"/>
      <c r="D172" s="35"/>
      <c r="E172" s="35"/>
      <c r="F172" s="269" t="s">
        <v>740</v>
      </c>
      <c r="G172" s="270"/>
      <c r="H172" s="270"/>
      <c r="I172" s="270"/>
      <c r="J172" s="35"/>
      <c r="K172" s="35"/>
      <c r="L172" s="35"/>
      <c r="M172" s="35"/>
      <c r="N172" s="35"/>
      <c r="O172" s="35"/>
      <c r="P172" s="35"/>
      <c r="Q172" s="35"/>
      <c r="R172" s="36"/>
      <c r="T172" s="144"/>
      <c r="U172" s="35"/>
      <c r="V172" s="35"/>
      <c r="W172" s="35"/>
      <c r="X172" s="35"/>
      <c r="Y172" s="35"/>
      <c r="Z172" s="35"/>
      <c r="AA172" s="35"/>
      <c r="AB172" s="35"/>
      <c r="AC172" s="35"/>
      <c r="AD172" s="77"/>
      <c r="AT172" s="17" t="s">
        <v>189</v>
      </c>
      <c r="AU172" s="17" t="s">
        <v>125</v>
      </c>
    </row>
    <row r="173" spans="2:65" s="1" customFormat="1" ht="22.5" customHeight="1">
      <c r="B173" s="34"/>
      <c r="C173" s="171" t="s">
        <v>325</v>
      </c>
      <c r="D173" s="171" t="s">
        <v>177</v>
      </c>
      <c r="E173" s="172" t="s">
        <v>741</v>
      </c>
      <c r="F173" s="262" t="s">
        <v>742</v>
      </c>
      <c r="G173" s="262"/>
      <c r="H173" s="262"/>
      <c r="I173" s="262"/>
      <c r="J173" s="173" t="s">
        <v>230</v>
      </c>
      <c r="K173" s="174">
        <v>1</v>
      </c>
      <c r="L173" s="175">
        <v>0</v>
      </c>
      <c r="M173" s="264">
        <v>0</v>
      </c>
      <c r="N173" s="265"/>
      <c r="O173" s="265"/>
      <c r="P173" s="263">
        <f>ROUND(V173*K173,2)</f>
        <v>0</v>
      </c>
      <c r="Q173" s="263"/>
      <c r="R173" s="36"/>
      <c r="T173" s="176" t="s">
        <v>24</v>
      </c>
      <c r="U173" s="43" t="s">
        <v>52</v>
      </c>
      <c r="V173" s="123">
        <f>L173+M173</f>
        <v>0</v>
      </c>
      <c r="W173" s="123">
        <f>ROUND(L173*K173,2)</f>
        <v>0</v>
      </c>
      <c r="X173" s="123">
        <f>ROUND(M173*K173,2)</f>
        <v>0</v>
      </c>
      <c r="Y173" s="35"/>
      <c r="Z173" s="177">
        <f>Y173*K173</f>
        <v>0</v>
      </c>
      <c r="AA173" s="177">
        <v>0</v>
      </c>
      <c r="AB173" s="177">
        <f>AA173*K173</f>
        <v>0</v>
      </c>
      <c r="AC173" s="177">
        <v>0</v>
      </c>
      <c r="AD173" s="178">
        <f>AC173*K173</f>
        <v>0</v>
      </c>
      <c r="AR173" s="17" t="s">
        <v>240</v>
      </c>
      <c r="AT173" s="17" t="s">
        <v>177</v>
      </c>
      <c r="AU173" s="17" t="s">
        <v>125</v>
      </c>
      <c r="AY173" s="17" t="s">
        <v>176</v>
      </c>
      <c r="BE173" s="110">
        <f>IF(U173="základní",P173,0)</f>
        <v>0</v>
      </c>
      <c r="BF173" s="110">
        <f>IF(U173="snížená",P173,0)</f>
        <v>0</v>
      </c>
      <c r="BG173" s="110">
        <f>IF(U173="zákl. přenesená",P173,0)</f>
        <v>0</v>
      </c>
      <c r="BH173" s="110">
        <f>IF(U173="sníž. přenesená",P173,0)</f>
        <v>0</v>
      </c>
      <c r="BI173" s="110">
        <f>IF(U173="nulová",P173,0)</f>
        <v>0</v>
      </c>
      <c r="BJ173" s="17" t="s">
        <v>26</v>
      </c>
      <c r="BK173" s="110">
        <f>ROUND(V173*K173,2)</f>
        <v>0</v>
      </c>
      <c r="BL173" s="17" t="s">
        <v>240</v>
      </c>
      <c r="BM173" s="17" t="s">
        <v>743</v>
      </c>
    </row>
    <row r="174" spans="2:65" s="1" customFormat="1" ht="22.5" customHeight="1">
      <c r="B174" s="34"/>
      <c r="C174" s="179" t="s">
        <v>329</v>
      </c>
      <c r="D174" s="179" t="s">
        <v>183</v>
      </c>
      <c r="E174" s="180" t="s">
        <v>744</v>
      </c>
      <c r="F174" s="266" t="s">
        <v>745</v>
      </c>
      <c r="G174" s="266"/>
      <c r="H174" s="266"/>
      <c r="I174" s="266"/>
      <c r="J174" s="181" t="s">
        <v>235</v>
      </c>
      <c r="K174" s="182">
        <v>1</v>
      </c>
      <c r="L174" s="183">
        <v>0</v>
      </c>
      <c r="M174" s="267"/>
      <c r="N174" s="267"/>
      <c r="O174" s="268"/>
      <c r="P174" s="263">
        <f>ROUND(V174*K174,2)</f>
        <v>0</v>
      </c>
      <c r="Q174" s="263"/>
      <c r="R174" s="36"/>
      <c r="T174" s="176" t="s">
        <v>24</v>
      </c>
      <c r="U174" s="43" t="s">
        <v>52</v>
      </c>
      <c r="V174" s="123">
        <f>L174+M174</f>
        <v>0</v>
      </c>
      <c r="W174" s="123">
        <f>ROUND(L174*K174,2)</f>
        <v>0</v>
      </c>
      <c r="X174" s="123">
        <f>ROUND(M174*K174,2)</f>
        <v>0</v>
      </c>
      <c r="Y174" s="35"/>
      <c r="Z174" s="177">
        <f>Y174*K174</f>
        <v>0</v>
      </c>
      <c r="AA174" s="177">
        <v>0</v>
      </c>
      <c r="AB174" s="177">
        <f>AA174*K174</f>
        <v>0</v>
      </c>
      <c r="AC174" s="177">
        <v>0</v>
      </c>
      <c r="AD174" s="178">
        <f>AC174*K174</f>
        <v>0</v>
      </c>
      <c r="AR174" s="17" t="s">
        <v>244</v>
      </c>
      <c r="AT174" s="17" t="s">
        <v>183</v>
      </c>
      <c r="AU174" s="17" t="s">
        <v>125</v>
      </c>
      <c r="AY174" s="17" t="s">
        <v>176</v>
      </c>
      <c r="BE174" s="110">
        <f>IF(U174="základní",P174,0)</f>
        <v>0</v>
      </c>
      <c r="BF174" s="110">
        <f>IF(U174="snížená",P174,0)</f>
        <v>0</v>
      </c>
      <c r="BG174" s="110">
        <f>IF(U174="zákl. přenesená",P174,0)</f>
        <v>0</v>
      </c>
      <c r="BH174" s="110">
        <f>IF(U174="sníž. přenesená",P174,0)</f>
        <v>0</v>
      </c>
      <c r="BI174" s="110">
        <f>IF(U174="nulová",P174,0)</f>
        <v>0</v>
      </c>
      <c r="BJ174" s="17" t="s">
        <v>26</v>
      </c>
      <c r="BK174" s="110">
        <f>ROUND(V174*K174,2)</f>
        <v>0</v>
      </c>
      <c r="BL174" s="17" t="s">
        <v>240</v>
      </c>
      <c r="BM174" s="17" t="s">
        <v>746</v>
      </c>
    </row>
    <row r="175" spans="2:65" s="1" customFormat="1" ht="30" customHeight="1">
      <c r="B175" s="34"/>
      <c r="C175" s="35"/>
      <c r="D175" s="35"/>
      <c r="E175" s="35"/>
      <c r="F175" s="269" t="s">
        <v>747</v>
      </c>
      <c r="G175" s="270"/>
      <c r="H175" s="270"/>
      <c r="I175" s="270"/>
      <c r="J175" s="35"/>
      <c r="K175" s="35"/>
      <c r="L175" s="35"/>
      <c r="M175" s="35"/>
      <c r="N175" s="35"/>
      <c r="O175" s="35"/>
      <c r="P175" s="35"/>
      <c r="Q175" s="35"/>
      <c r="R175" s="36"/>
      <c r="T175" s="144"/>
      <c r="U175" s="35"/>
      <c r="V175" s="35"/>
      <c r="W175" s="35"/>
      <c r="X175" s="35"/>
      <c r="Y175" s="35"/>
      <c r="Z175" s="35"/>
      <c r="AA175" s="35"/>
      <c r="AB175" s="35"/>
      <c r="AC175" s="35"/>
      <c r="AD175" s="77"/>
      <c r="AT175" s="17" t="s">
        <v>189</v>
      </c>
      <c r="AU175" s="17" t="s">
        <v>125</v>
      </c>
    </row>
    <row r="176" spans="2:65" s="1" customFormat="1" ht="22.5" customHeight="1">
      <c r="B176" s="34"/>
      <c r="C176" s="171" t="s">
        <v>333</v>
      </c>
      <c r="D176" s="171" t="s">
        <v>177</v>
      </c>
      <c r="E176" s="172" t="s">
        <v>654</v>
      </c>
      <c r="F176" s="262" t="s">
        <v>655</v>
      </c>
      <c r="G176" s="262"/>
      <c r="H176" s="262"/>
      <c r="I176" s="262"/>
      <c r="J176" s="173" t="s">
        <v>230</v>
      </c>
      <c r="K176" s="174">
        <v>4</v>
      </c>
      <c r="L176" s="175">
        <v>0</v>
      </c>
      <c r="M176" s="264">
        <v>0</v>
      </c>
      <c r="N176" s="265"/>
      <c r="O176" s="265"/>
      <c r="P176" s="263">
        <f>ROUND(V176*K176,2)</f>
        <v>0</v>
      </c>
      <c r="Q176" s="263"/>
      <c r="R176" s="36"/>
      <c r="T176" s="176" t="s">
        <v>24</v>
      </c>
      <c r="U176" s="43" t="s">
        <v>52</v>
      </c>
      <c r="V176" s="123">
        <f>L176+M176</f>
        <v>0</v>
      </c>
      <c r="W176" s="123">
        <f>ROUND(L176*K176,2)</f>
        <v>0</v>
      </c>
      <c r="X176" s="123">
        <f>ROUND(M176*K176,2)</f>
        <v>0</v>
      </c>
      <c r="Y176" s="35"/>
      <c r="Z176" s="177">
        <f>Y176*K176</f>
        <v>0</v>
      </c>
      <c r="AA176" s="177">
        <v>0</v>
      </c>
      <c r="AB176" s="177">
        <f>AA176*K176</f>
        <v>0</v>
      </c>
      <c r="AC176" s="177">
        <v>0</v>
      </c>
      <c r="AD176" s="178">
        <f>AC176*K176</f>
        <v>0</v>
      </c>
      <c r="AR176" s="17" t="s">
        <v>240</v>
      </c>
      <c r="AT176" s="17" t="s">
        <v>177</v>
      </c>
      <c r="AU176" s="17" t="s">
        <v>125</v>
      </c>
      <c r="AY176" s="17" t="s">
        <v>176</v>
      </c>
      <c r="BE176" s="110">
        <f>IF(U176="základní",P176,0)</f>
        <v>0</v>
      </c>
      <c r="BF176" s="110">
        <f>IF(U176="snížená",P176,0)</f>
        <v>0</v>
      </c>
      <c r="BG176" s="110">
        <f>IF(U176="zákl. přenesená",P176,0)</f>
        <v>0</v>
      </c>
      <c r="BH176" s="110">
        <f>IF(U176="sníž. přenesená",P176,0)</f>
        <v>0</v>
      </c>
      <c r="BI176" s="110">
        <f>IF(U176="nulová",P176,0)</f>
        <v>0</v>
      </c>
      <c r="BJ176" s="17" t="s">
        <v>26</v>
      </c>
      <c r="BK176" s="110">
        <f>ROUND(V176*K176,2)</f>
        <v>0</v>
      </c>
      <c r="BL176" s="17" t="s">
        <v>240</v>
      </c>
      <c r="BM176" s="17" t="s">
        <v>656</v>
      </c>
    </row>
    <row r="177" spans="2:65" s="1" customFormat="1" ht="22.5" customHeight="1">
      <c r="B177" s="34"/>
      <c r="C177" s="179" t="s">
        <v>338</v>
      </c>
      <c r="D177" s="179" t="s">
        <v>183</v>
      </c>
      <c r="E177" s="180" t="s">
        <v>657</v>
      </c>
      <c r="F177" s="266" t="s">
        <v>658</v>
      </c>
      <c r="G177" s="266"/>
      <c r="H177" s="266"/>
      <c r="I177" s="266"/>
      <c r="J177" s="181" t="s">
        <v>235</v>
      </c>
      <c r="K177" s="182">
        <v>4</v>
      </c>
      <c r="L177" s="183">
        <v>0</v>
      </c>
      <c r="M177" s="267"/>
      <c r="N177" s="267"/>
      <c r="O177" s="268"/>
      <c r="P177" s="263">
        <f>ROUND(V177*K177,2)</f>
        <v>0</v>
      </c>
      <c r="Q177" s="263"/>
      <c r="R177" s="36"/>
      <c r="T177" s="176" t="s">
        <v>24</v>
      </c>
      <c r="U177" s="43" t="s">
        <v>52</v>
      </c>
      <c r="V177" s="123">
        <f>L177+M177</f>
        <v>0</v>
      </c>
      <c r="W177" s="123">
        <f>ROUND(L177*K177,2)</f>
        <v>0</v>
      </c>
      <c r="X177" s="123">
        <f>ROUND(M177*K177,2)</f>
        <v>0</v>
      </c>
      <c r="Y177" s="35"/>
      <c r="Z177" s="177">
        <f>Y177*K177</f>
        <v>0</v>
      </c>
      <c r="AA177" s="177">
        <v>0</v>
      </c>
      <c r="AB177" s="177">
        <f>AA177*K177</f>
        <v>0</v>
      </c>
      <c r="AC177" s="177">
        <v>0</v>
      </c>
      <c r="AD177" s="178">
        <f>AC177*K177</f>
        <v>0</v>
      </c>
      <c r="AR177" s="17" t="s">
        <v>244</v>
      </c>
      <c r="AT177" s="17" t="s">
        <v>183</v>
      </c>
      <c r="AU177" s="17" t="s">
        <v>125</v>
      </c>
      <c r="AY177" s="17" t="s">
        <v>176</v>
      </c>
      <c r="BE177" s="110">
        <f>IF(U177="základní",P177,0)</f>
        <v>0</v>
      </c>
      <c r="BF177" s="110">
        <f>IF(U177="snížená",P177,0)</f>
        <v>0</v>
      </c>
      <c r="BG177" s="110">
        <f>IF(U177="zákl. přenesená",P177,0)</f>
        <v>0</v>
      </c>
      <c r="BH177" s="110">
        <f>IF(U177="sníž. přenesená",P177,0)</f>
        <v>0</v>
      </c>
      <c r="BI177" s="110">
        <f>IF(U177="nulová",P177,0)</f>
        <v>0</v>
      </c>
      <c r="BJ177" s="17" t="s">
        <v>26</v>
      </c>
      <c r="BK177" s="110">
        <f>ROUND(V177*K177,2)</f>
        <v>0</v>
      </c>
      <c r="BL177" s="17" t="s">
        <v>240</v>
      </c>
      <c r="BM177" s="17" t="s">
        <v>659</v>
      </c>
    </row>
    <row r="178" spans="2:65" s="1" customFormat="1" ht="30" customHeight="1">
      <c r="B178" s="34"/>
      <c r="C178" s="35"/>
      <c r="D178" s="35"/>
      <c r="E178" s="35"/>
      <c r="F178" s="269" t="s">
        <v>660</v>
      </c>
      <c r="G178" s="270"/>
      <c r="H178" s="270"/>
      <c r="I178" s="270"/>
      <c r="J178" s="35"/>
      <c r="K178" s="35"/>
      <c r="L178" s="35"/>
      <c r="M178" s="35"/>
      <c r="N178" s="35"/>
      <c r="O178" s="35"/>
      <c r="P178" s="35"/>
      <c r="Q178" s="35"/>
      <c r="R178" s="36"/>
      <c r="T178" s="144"/>
      <c r="U178" s="35"/>
      <c r="V178" s="35"/>
      <c r="W178" s="35"/>
      <c r="X178" s="35"/>
      <c r="Y178" s="35"/>
      <c r="Z178" s="35"/>
      <c r="AA178" s="35"/>
      <c r="AB178" s="35"/>
      <c r="AC178" s="35"/>
      <c r="AD178" s="77"/>
      <c r="AT178" s="17" t="s">
        <v>189</v>
      </c>
      <c r="AU178" s="17" t="s">
        <v>125</v>
      </c>
    </row>
    <row r="179" spans="2:65" s="1" customFormat="1" ht="22.5" customHeight="1">
      <c r="B179" s="34"/>
      <c r="C179" s="171" t="s">
        <v>342</v>
      </c>
      <c r="D179" s="171" t="s">
        <v>177</v>
      </c>
      <c r="E179" s="172" t="s">
        <v>661</v>
      </c>
      <c r="F179" s="262" t="s">
        <v>662</v>
      </c>
      <c r="G179" s="262"/>
      <c r="H179" s="262"/>
      <c r="I179" s="262"/>
      <c r="J179" s="173" t="s">
        <v>230</v>
      </c>
      <c r="K179" s="174">
        <v>3</v>
      </c>
      <c r="L179" s="175">
        <v>0</v>
      </c>
      <c r="M179" s="264">
        <v>0</v>
      </c>
      <c r="N179" s="265"/>
      <c r="O179" s="265"/>
      <c r="P179" s="263">
        <f>ROUND(V179*K179,2)</f>
        <v>0</v>
      </c>
      <c r="Q179" s="263"/>
      <c r="R179" s="36"/>
      <c r="T179" s="176" t="s">
        <v>24</v>
      </c>
      <c r="U179" s="43" t="s">
        <v>52</v>
      </c>
      <c r="V179" s="123">
        <f>L179+M179</f>
        <v>0</v>
      </c>
      <c r="W179" s="123">
        <f>ROUND(L179*K179,2)</f>
        <v>0</v>
      </c>
      <c r="X179" s="123">
        <f>ROUND(M179*K179,2)</f>
        <v>0</v>
      </c>
      <c r="Y179" s="35"/>
      <c r="Z179" s="177">
        <f>Y179*K179</f>
        <v>0</v>
      </c>
      <c r="AA179" s="177">
        <v>0</v>
      </c>
      <c r="AB179" s="177">
        <f>AA179*K179</f>
        <v>0</v>
      </c>
      <c r="AC179" s="177">
        <v>0</v>
      </c>
      <c r="AD179" s="178">
        <f>AC179*K179</f>
        <v>0</v>
      </c>
      <c r="AR179" s="17" t="s">
        <v>240</v>
      </c>
      <c r="AT179" s="17" t="s">
        <v>177</v>
      </c>
      <c r="AU179" s="17" t="s">
        <v>125</v>
      </c>
      <c r="AY179" s="17" t="s">
        <v>176</v>
      </c>
      <c r="BE179" s="110">
        <f>IF(U179="základní",P179,0)</f>
        <v>0</v>
      </c>
      <c r="BF179" s="110">
        <f>IF(U179="snížená",P179,0)</f>
        <v>0</v>
      </c>
      <c r="BG179" s="110">
        <f>IF(U179="zákl. přenesená",P179,0)</f>
        <v>0</v>
      </c>
      <c r="BH179" s="110">
        <f>IF(U179="sníž. přenesená",P179,0)</f>
        <v>0</v>
      </c>
      <c r="BI179" s="110">
        <f>IF(U179="nulová",P179,0)</f>
        <v>0</v>
      </c>
      <c r="BJ179" s="17" t="s">
        <v>26</v>
      </c>
      <c r="BK179" s="110">
        <f>ROUND(V179*K179,2)</f>
        <v>0</v>
      </c>
      <c r="BL179" s="17" t="s">
        <v>240</v>
      </c>
      <c r="BM179" s="17" t="s">
        <v>663</v>
      </c>
    </row>
    <row r="180" spans="2:65" s="1" customFormat="1" ht="31.5" customHeight="1">
      <c r="B180" s="34"/>
      <c r="C180" s="179" t="s">
        <v>346</v>
      </c>
      <c r="D180" s="179" t="s">
        <v>183</v>
      </c>
      <c r="E180" s="180" t="s">
        <v>664</v>
      </c>
      <c r="F180" s="266" t="s">
        <v>665</v>
      </c>
      <c r="G180" s="266"/>
      <c r="H180" s="266"/>
      <c r="I180" s="266"/>
      <c r="J180" s="181" t="s">
        <v>235</v>
      </c>
      <c r="K180" s="182">
        <v>3</v>
      </c>
      <c r="L180" s="183">
        <v>0</v>
      </c>
      <c r="M180" s="267"/>
      <c r="N180" s="267"/>
      <c r="O180" s="268"/>
      <c r="P180" s="263">
        <f>ROUND(V180*K180,2)</f>
        <v>0</v>
      </c>
      <c r="Q180" s="263"/>
      <c r="R180" s="36"/>
      <c r="T180" s="176" t="s">
        <v>24</v>
      </c>
      <c r="U180" s="43" t="s">
        <v>52</v>
      </c>
      <c r="V180" s="123">
        <f>L180+M180</f>
        <v>0</v>
      </c>
      <c r="W180" s="123">
        <f>ROUND(L180*K180,2)</f>
        <v>0</v>
      </c>
      <c r="X180" s="123">
        <f>ROUND(M180*K180,2)</f>
        <v>0</v>
      </c>
      <c r="Y180" s="35"/>
      <c r="Z180" s="177">
        <f>Y180*K180</f>
        <v>0</v>
      </c>
      <c r="AA180" s="177">
        <v>0</v>
      </c>
      <c r="AB180" s="177">
        <f>AA180*K180</f>
        <v>0</v>
      </c>
      <c r="AC180" s="177">
        <v>0</v>
      </c>
      <c r="AD180" s="178">
        <f>AC180*K180</f>
        <v>0</v>
      </c>
      <c r="AR180" s="17" t="s">
        <v>244</v>
      </c>
      <c r="AT180" s="17" t="s">
        <v>183</v>
      </c>
      <c r="AU180" s="17" t="s">
        <v>125</v>
      </c>
      <c r="AY180" s="17" t="s">
        <v>176</v>
      </c>
      <c r="BE180" s="110">
        <f>IF(U180="základní",P180,0)</f>
        <v>0</v>
      </c>
      <c r="BF180" s="110">
        <f>IF(U180="snížená",P180,0)</f>
        <v>0</v>
      </c>
      <c r="BG180" s="110">
        <f>IF(U180="zákl. přenesená",P180,0)</f>
        <v>0</v>
      </c>
      <c r="BH180" s="110">
        <f>IF(U180="sníž. přenesená",P180,0)</f>
        <v>0</v>
      </c>
      <c r="BI180" s="110">
        <f>IF(U180="nulová",P180,0)</f>
        <v>0</v>
      </c>
      <c r="BJ180" s="17" t="s">
        <v>26</v>
      </c>
      <c r="BK180" s="110">
        <f>ROUND(V180*K180,2)</f>
        <v>0</v>
      </c>
      <c r="BL180" s="17" t="s">
        <v>240</v>
      </c>
      <c r="BM180" s="17" t="s">
        <v>666</v>
      </c>
    </row>
    <row r="181" spans="2:65" s="1" customFormat="1" ht="42" customHeight="1">
      <c r="B181" s="34"/>
      <c r="C181" s="35"/>
      <c r="D181" s="35"/>
      <c r="E181" s="35"/>
      <c r="F181" s="269" t="s">
        <v>667</v>
      </c>
      <c r="G181" s="270"/>
      <c r="H181" s="270"/>
      <c r="I181" s="270"/>
      <c r="J181" s="35"/>
      <c r="K181" s="35"/>
      <c r="L181" s="35"/>
      <c r="M181" s="35"/>
      <c r="N181" s="35"/>
      <c r="O181" s="35"/>
      <c r="P181" s="35"/>
      <c r="Q181" s="35"/>
      <c r="R181" s="36"/>
      <c r="T181" s="144"/>
      <c r="U181" s="35"/>
      <c r="V181" s="35"/>
      <c r="W181" s="35"/>
      <c r="X181" s="35"/>
      <c r="Y181" s="35"/>
      <c r="Z181" s="35"/>
      <c r="AA181" s="35"/>
      <c r="AB181" s="35"/>
      <c r="AC181" s="35"/>
      <c r="AD181" s="77"/>
      <c r="AT181" s="17" t="s">
        <v>189</v>
      </c>
      <c r="AU181" s="17" t="s">
        <v>125</v>
      </c>
    </row>
    <row r="182" spans="2:65" s="1" customFormat="1" ht="22.5" customHeight="1">
      <c r="B182" s="34"/>
      <c r="C182" s="171" t="s">
        <v>351</v>
      </c>
      <c r="D182" s="171" t="s">
        <v>177</v>
      </c>
      <c r="E182" s="172" t="s">
        <v>748</v>
      </c>
      <c r="F182" s="262" t="s">
        <v>749</v>
      </c>
      <c r="G182" s="262"/>
      <c r="H182" s="262"/>
      <c r="I182" s="262"/>
      <c r="J182" s="173" t="s">
        <v>230</v>
      </c>
      <c r="K182" s="174">
        <v>2</v>
      </c>
      <c r="L182" s="175">
        <v>0</v>
      </c>
      <c r="M182" s="264">
        <v>0</v>
      </c>
      <c r="N182" s="265"/>
      <c r="O182" s="265"/>
      <c r="P182" s="263">
        <f>ROUND(V182*K182,2)</f>
        <v>0</v>
      </c>
      <c r="Q182" s="263"/>
      <c r="R182" s="36"/>
      <c r="T182" s="176" t="s">
        <v>24</v>
      </c>
      <c r="U182" s="43" t="s">
        <v>52</v>
      </c>
      <c r="V182" s="123">
        <f>L182+M182</f>
        <v>0</v>
      </c>
      <c r="W182" s="123">
        <f>ROUND(L182*K182,2)</f>
        <v>0</v>
      </c>
      <c r="X182" s="123">
        <f>ROUND(M182*K182,2)</f>
        <v>0</v>
      </c>
      <c r="Y182" s="35"/>
      <c r="Z182" s="177">
        <f>Y182*K182</f>
        <v>0</v>
      </c>
      <c r="AA182" s="177">
        <v>0</v>
      </c>
      <c r="AB182" s="177">
        <f>AA182*K182</f>
        <v>0</v>
      </c>
      <c r="AC182" s="177">
        <v>0</v>
      </c>
      <c r="AD182" s="178">
        <f>AC182*K182</f>
        <v>0</v>
      </c>
      <c r="AR182" s="17" t="s">
        <v>240</v>
      </c>
      <c r="AT182" s="17" t="s">
        <v>177</v>
      </c>
      <c r="AU182" s="17" t="s">
        <v>125</v>
      </c>
      <c r="AY182" s="17" t="s">
        <v>176</v>
      </c>
      <c r="BE182" s="110">
        <f>IF(U182="základní",P182,0)</f>
        <v>0</v>
      </c>
      <c r="BF182" s="110">
        <f>IF(U182="snížená",P182,0)</f>
        <v>0</v>
      </c>
      <c r="BG182" s="110">
        <f>IF(U182="zákl. přenesená",P182,0)</f>
        <v>0</v>
      </c>
      <c r="BH182" s="110">
        <f>IF(U182="sníž. přenesená",P182,0)</f>
        <v>0</v>
      </c>
      <c r="BI182" s="110">
        <f>IF(U182="nulová",P182,0)</f>
        <v>0</v>
      </c>
      <c r="BJ182" s="17" t="s">
        <v>26</v>
      </c>
      <c r="BK182" s="110">
        <f>ROUND(V182*K182,2)</f>
        <v>0</v>
      </c>
      <c r="BL182" s="17" t="s">
        <v>240</v>
      </c>
      <c r="BM182" s="17" t="s">
        <v>750</v>
      </c>
    </row>
    <row r="183" spans="2:65" s="1" customFormat="1" ht="31.5" customHeight="1">
      <c r="B183" s="34"/>
      <c r="C183" s="179" t="s">
        <v>355</v>
      </c>
      <c r="D183" s="179" t="s">
        <v>183</v>
      </c>
      <c r="E183" s="180" t="s">
        <v>751</v>
      </c>
      <c r="F183" s="266" t="s">
        <v>752</v>
      </c>
      <c r="G183" s="266"/>
      <c r="H183" s="266"/>
      <c r="I183" s="266"/>
      <c r="J183" s="181" t="s">
        <v>235</v>
      </c>
      <c r="K183" s="182">
        <v>2</v>
      </c>
      <c r="L183" s="183">
        <v>0</v>
      </c>
      <c r="M183" s="267"/>
      <c r="N183" s="267"/>
      <c r="O183" s="268"/>
      <c r="P183" s="263">
        <f>ROUND(V183*K183,2)</f>
        <v>0</v>
      </c>
      <c r="Q183" s="263"/>
      <c r="R183" s="36"/>
      <c r="T183" s="176" t="s">
        <v>24</v>
      </c>
      <c r="U183" s="43" t="s">
        <v>52</v>
      </c>
      <c r="V183" s="123">
        <f>L183+M183</f>
        <v>0</v>
      </c>
      <c r="W183" s="123">
        <f>ROUND(L183*K183,2)</f>
        <v>0</v>
      </c>
      <c r="X183" s="123">
        <f>ROUND(M183*K183,2)</f>
        <v>0</v>
      </c>
      <c r="Y183" s="35"/>
      <c r="Z183" s="177">
        <f>Y183*K183</f>
        <v>0</v>
      </c>
      <c r="AA183" s="177">
        <v>0</v>
      </c>
      <c r="AB183" s="177">
        <f>AA183*K183</f>
        <v>0</v>
      </c>
      <c r="AC183" s="177">
        <v>0</v>
      </c>
      <c r="AD183" s="178">
        <f>AC183*K183</f>
        <v>0</v>
      </c>
      <c r="AR183" s="17" t="s">
        <v>244</v>
      </c>
      <c r="AT183" s="17" t="s">
        <v>183</v>
      </c>
      <c r="AU183" s="17" t="s">
        <v>125</v>
      </c>
      <c r="AY183" s="17" t="s">
        <v>176</v>
      </c>
      <c r="BE183" s="110">
        <f>IF(U183="základní",P183,0)</f>
        <v>0</v>
      </c>
      <c r="BF183" s="110">
        <f>IF(U183="snížená",P183,0)</f>
        <v>0</v>
      </c>
      <c r="BG183" s="110">
        <f>IF(U183="zákl. přenesená",P183,0)</f>
        <v>0</v>
      </c>
      <c r="BH183" s="110">
        <f>IF(U183="sníž. přenesená",P183,0)</f>
        <v>0</v>
      </c>
      <c r="BI183" s="110">
        <f>IF(U183="nulová",P183,0)</f>
        <v>0</v>
      </c>
      <c r="BJ183" s="17" t="s">
        <v>26</v>
      </c>
      <c r="BK183" s="110">
        <f>ROUND(V183*K183,2)</f>
        <v>0</v>
      </c>
      <c r="BL183" s="17" t="s">
        <v>240</v>
      </c>
      <c r="BM183" s="17" t="s">
        <v>753</v>
      </c>
    </row>
    <row r="184" spans="2:65" s="1" customFormat="1" ht="54" customHeight="1">
      <c r="B184" s="34"/>
      <c r="C184" s="35"/>
      <c r="D184" s="35"/>
      <c r="E184" s="35"/>
      <c r="F184" s="269" t="s">
        <v>754</v>
      </c>
      <c r="G184" s="270"/>
      <c r="H184" s="270"/>
      <c r="I184" s="270"/>
      <c r="J184" s="35"/>
      <c r="K184" s="35"/>
      <c r="L184" s="35"/>
      <c r="M184" s="35"/>
      <c r="N184" s="35"/>
      <c r="O184" s="35"/>
      <c r="P184" s="35"/>
      <c r="Q184" s="35"/>
      <c r="R184" s="36"/>
      <c r="T184" s="144"/>
      <c r="U184" s="35"/>
      <c r="V184" s="35"/>
      <c r="W184" s="35"/>
      <c r="X184" s="35"/>
      <c r="Y184" s="35"/>
      <c r="Z184" s="35"/>
      <c r="AA184" s="35"/>
      <c r="AB184" s="35"/>
      <c r="AC184" s="35"/>
      <c r="AD184" s="77"/>
      <c r="AT184" s="17" t="s">
        <v>189</v>
      </c>
      <c r="AU184" s="17" t="s">
        <v>125</v>
      </c>
    </row>
    <row r="185" spans="2:65" s="9" customFormat="1" ht="37.35" customHeight="1">
      <c r="B185" s="159"/>
      <c r="C185" s="160"/>
      <c r="D185" s="161" t="s">
        <v>144</v>
      </c>
      <c r="E185" s="161"/>
      <c r="F185" s="161"/>
      <c r="G185" s="161"/>
      <c r="H185" s="161"/>
      <c r="I185" s="161"/>
      <c r="J185" s="161"/>
      <c r="K185" s="161"/>
      <c r="L185" s="161"/>
      <c r="M185" s="258">
        <f>BK185</f>
        <v>0</v>
      </c>
      <c r="N185" s="255"/>
      <c r="O185" s="255"/>
      <c r="P185" s="255"/>
      <c r="Q185" s="255"/>
      <c r="R185" s="162"/>
      <c r="T185" s="163"/>
      <c r="U185" s="160"/>
      <c r="V185" s="160"/>
      <c r="W185" s="164">
        <f>W186+W189+W193</f>
        <v>0</v>
      </c>
      <c r="X185" s="164">
        <f>X186+X189+X193</f>
        <v>0</v>
      </c>
      <c r="Y185" s="160"/>
      <c r="Z185" s="165">
        <f>Z186+Z189+Z193</f>
        <v>0</v>
      </c>
      <c r="AA185" s="160"/>
      <c r="AB185" s="165">
        <f>AB186+AB189+AB193</f>
        <v>3.0400000000000002E-3</v>
      </c>
      <c r="AC185" s="160"/>
      <c r="AD185" s="166">
        <f>AD186+AD189+AD193</f>
        <v>0</v>
      </c>
      <c r="AR185" s="167" t="s">
        <v>198</v>
      </c>
      <c r="AT185" s="168" t="s">
        <v>88</v>
      </c>
      <c r="AU185" s="168" t="s">
        <v>89</v>
      </c>
      <c r="AY185" s="167" t="s">
        <v>176</v>
      </c>
      <c r="BK185" s="169">
        <f>BK186+BK189+BK193</f>
        <v>0</v>
      </c>
    </row>
    <row r="186" spans="2:65" s="9" customFormat="1" ht="19.899999999999999" customHeight="1">
      <c r="B186" s="159"/>
      <c r="C186" s="160"/>
      <c r="D186" s="170" t="s">
        <v>145</v>
      </c>
      <c r="E186" s="170"/>
      <c r="F186" s="170"/>
      <c r="G186" s="170"/>
      <c r="H186" s="170"/>
      <c r="I186" s="170"/>
      <c r="J186" s="170"/>
      <c r="K186" s="170"/>
      <c r="L186" s="170"/>
      <c r="M186" s="276">
        <f>BK186</f>
        <v>0</v>
      </c>
      <c r="N186" s="277"/>
      <c r="O186" s="277"/>
      <c r="P186" s="277"/>
      <c r="Q186" s="277"/>
      <c r="R186" s="162"/>
      <c r="T186" s="163"/>
      <c r="U186" s="160"/>
      <c r="V186" s="160"/>
      <c r="W186" s="164">
        <f>SUM(W187:W188)</f>
        <v>0</v>
      </c>
      <c r="X186" s="164">
        <f>SUM(X187:X188)</f>
        <v>0</v>
      </c>
      <c r="Y186" s="160"/>
      <c r="Z186" s="165">
        <f>SUM(Z187:Z188)</f>
        <v>0</v>
      </c>
      <c r="AA186" s="160"/>
      <c r="AB186" s="165">
        <f>SUM(AB187:AB188)</f>
        <v>0</v>
      </c>
      <c r="AC186" s="160"/>
      <c r="AD186" s="166">
        <f>SUM(AD187:AD188)</f>
        <v>0</v>
      </c>
      <c r="AR186" s="167" t="s">
        <v>198</v>
      </c>
      <c r="AT186" s="168" t="s">
        <v>88</v>
      </c>
      <c r="AU186" s="168" t="s">
        <v>26</v>
      </c>
      <c r="AY186" s="167" t="s">
        <v>176</v>
      </c>
      <c r="BK186" s="169">
        <f>SUM(BK187:BK188)</f>
        <v>0</v>
      </c>
    </row>
    <row r="187" spans="2:65" s="1" customFormat="1" ht="22.5" customHeight="1">
      <c r="B187" s="34"/>
      <c r="C187" s="171" t="s">
        <v>360</v>
      </c>
      <c r="D187" s="171" t="s">
        <v>177</v>
      </c>
      <c r="E187" s="172" t="s">
        <v>347</v>
      </c>
      <c r="F187" s="262" t="s">
        <v>668</v>
      </c>
      <c r="G187" s="262"/>
      <c r="H187" s="262"/>
      <c r="I187" s="262"/>
      <c r="J187" s="173" t="s">
        <v>669</v>
      </c>
      <c r="K187" s="174">
        <v>1</v>
      </c>
      <c r="L187" s="175">
        <v>0</v>
      </c>
      <c r="M187" s="264">
        <v>0</v>
      </c>
      <c r="N187" s="265"/>
      <c r="O187" s="265"/>
      <c r="P187" s="263">
        <f>ROUND(V187*K187,2)</f>
        <v>0</v>
      </c>
      <c r="Q187" s="263"/>
      <c r="R187" s="36"/>
      <c r="T187" s="176" t="s">
        <v>24</v>
      </c>
      <c r="U187" s="43" t="s">
        <v>52</v>
      </c>
      <c r="V187" s="123">
        <f>L187+M187</f>
        <v>0</v>
      </c>
      <c r="W187" s="123">
        <f>ROUND(L187*K187,2)</f>
        <v>0</v>
      </c>
      <c r="X187" s="123">
        <f>ROUND(M187*K187,2)</f>
        <v>0</v>
      </c>
      <c r="Y187" s="35"/>
      <c r="Z187" s="177">
        <f>Y187*K187</f>
        <v>0</v>
      </c>
      <c r="AA187" s="177">
        <v>0</v>
      </c>
      <c r="AB187" s="177">
        <f>AA187*K187</f>
        <v>0</v>
      </c>
      <c r="AC187" s="177">
        <v>0</v>
      </c>
      <c r="AD187" s="178">
        <f>AC187*K187</f>
        <v>0</v>
      </c>
      <c r="AR187" s="17" t="s">
        <v>349</v>
      </c>
      <c r="AT187" s="17" t="s">
        <v>177</v>
      </c>
      <c r="AU187" s="17" t="s">
        <v>125</v>
      </c>
      <c r="AY187" s="17" t="s">
        <v>176</v>
      </c>
      <c r="BE187" s="110">
        <f>IF(U187="základní",P187,0)</f>
        <v>0</v>
      </c>
      <c r="BF187" s="110">
        <f>IF(U187="snížená",P187,0)</f>
        <v>0</v>
      </c>
      <c r="BG187" s="110">
        <f>IF(U187="zákl. přenesená",P187,0)</f>
        <v>0</v>
      </c>
      <c r="BH187" s="110">
        <f>IF(U187="sníž. přenesená",P187,0)</f>
        <v>0</v>
      </c>
      <c r="BI187" s="110">
        <f>IF(U187="nulová",P187,0)</f>
        <v>0</v>
      </c>
      <c r="BJ187" s="17" t="s">
        <v>26</v>
      </c>
      <c r="BK187" s="110">
        <f>ROUND(V187*K187,2)</f>
        <v>0</v>
      </c>
      <c r="BL187" s="17" t="s">
        <v>349</v>
      </c>
      <c r="BM187" s="17" t="s">
        <v>670</v>
      </c>
    </row>
    <row r="188" spans="2:65" s="1" customFormat="1" ht="22.5" customHeight="1">
      <c r="B188" s="34"/>
      <c r="C188" s="171" t="s">
        <v>364</v>
      </c>
      <c r="D188" s="171" t="s">
        <v>177</v>
      </c>
      <c r="E188" s="172" t="s">
        <v>352</v>
      </c>
      <c r="F188" s="262" t="s">
        <v>353</v>
      </c>
      <c r="G188" s="262"/>
      <c r="H188" s="262"/>
      <c r="I188" s="262"/>
      <c r="J188" s="173" t="s">
        <v>669</v>
      </c>
      <c r="K188" s="174">
        <v>1</v>
      </c>
      <c r="L188" s="175">
        <v>0</v>
      </c>
      <c r="M188" s="264">
        <v>0</v>
      </c>
      <c r="N188" s="265"/>
      <c r="O188" s="265"/>
      <c r="P188" s="263">
        <f>ROUND(V188*K188,2)</f>
        <v>0</v>
      </c>
      <c r="Q188" s="263"/>
      <c r="R188" s="36"/>
      <c r="T188" s="176" t="s">
        <v>24</v>
      </c>
      <c r="U188" s="43" t="s">
        <v>52</v>
      </c>
      <c r="V188" s="123">
        <f>L188+M188</f>
        <v>0</v>
      </c>
      <c r="W188" s="123">
        <f>ROUND(L188*K188,2)</f>
        <v>0</v>
      </c>
      <c r="X188" s="123">
        <f>ROUND(M188*K188,2)</f>
        <v>0</v>
      </c>
      <c r="Y188" s="35"/>
      <c r="Z188" s="177">
        <f>Y188*K188</f>
        <v>0</v>
      </c>
      <c r="AA188" s="177">
        <v>0</v>
      </c>
      <c r="AB188" s="177">
        <f>AA188*K188</f>
        <v>0</v>
      </c>
      <c r="AC188" s="177">
        <v>0</v>
      </c>
      <c r="AD188" s="178">
        <f>AC188*K188</f>
        <v>0</v>
      </c>
      <c r="AR188" s="17" t="s">
        <v>349</v>
      </c>
      <c r="AT188" s="17" t="s">
        <v>177</v>
      </c>
      <c r="AU188" s="17" t="s">
        <v>125</v>
      </c>
      <c r="AY188" s="17" t="s">
        <v>176</v>
      </c>
      <c r="BE188" s="110">
        <f>IF(U188="základní",P188,0)</f>
        <v>0</v>
      </c>
      <c r="BF188" s="110">
        <f>IF(U188="snížená",P188,0)</f>
        <v>0</v>
      </c>
      <c r="BG188" s="110">
        <f>IF(U188="zákl. přenesená",P188,0)</f>
        <v>0</v>
      </c>
      <c r="BH188" s="110">
        <f>IF(U188="sníž. přenesená",P188,0)</f>
        <v>0</v>
      </c>
      <c r="BI188" s="110">
        <f>IF(U188="nulová",P188,0)</f>
        <v>0</v>
      </c>
      <c r="BJ188" s="17" t="s">
        <v>26</v>
      </c>
      <c r="BK188" s="110">
        <f>ROUND(V188*K188,2)</f>
        <v>0</v>
      </c>
      <c r="BL188" s="17" t="s">
        <v>349</v>
      </c>
      <c r="BM188" s="17" t="s">
        <v>671</v>
      </c>
    </row>
    <row r="189" spans="2:65" s="9" customFormat="1" ht="29.85" customHeight="1">
      <c r="B189" s="159"/>
      <c r="C189" s="160"/>
      <c r="D189" s="170" t="s">
        <v>146</v>
      </c>
      <c r="E189" s="170"/>
      <c r="F189" s="170"/>
      <c r="G189" s="170"/>
      <c r="H189" s="170"/>
      <c r="I189" s="170"/>
      <c r="J189" s="170"/>
      <c r="K189" s="170"/>
      <c r="L189" s="170"/>
      <c r="M189" s="278">
        <f>BK189</f>
        <v>0</v>
      </c>
      <c r="N189" s="279"/>
      <c r="O189" s="279"/>
      <c r="P189" s="279"/>
      <c r="Q189" s="279"/>
      <c r="R189" s="162"/>
      <c r="T189" s="163"/>
      <c r="U189" s="160"/>
      <c r="V189" s="160"/>
      <c r="W189" s="164">
        <f>SUM(W190:W192)</f>
        <v>0</v>
      </c>
      <c r="X189" s="164">
        <f>SUM(X190:X192)</f>
        <v>0</v>
      </c>
      <c r="Y189" s="160"/>
      <c r="Z189" s="165">
        <f>SUM(Z190:Z192)</f>
        <v>0</v>
      </c>
      <c r="AA189" s="160"/>
      <c r="AB189" s="165">
        <f>SUM(AB190:AB192)</f>
        <v>0</v>
      </c>
      <c r="AC189" s="160"/>
      <c r="AD189" s="166">
        <f>SUM(AD190:AD192)</f>
        <v>0</v>
      </c>
      <c r="AR189" s="167" t="s">
        <v>198</v>
      </c>
      <c r="AT189" s="168" t="s">
        <v>88</v>
      </c>
      <c r="AU189" s="168" t="s">
        <v>26</v>
      </c>
      <c r="AY189" s="167" t="s">
        <v>176</v>
      </c>
      <c r="BK189" s="169">
        <f>SUM(BK190:BK192)</f>
        <v>0</v>
      </c>
    </row>
    <row r="190" spans="2:65" s="1" customFormat="1" ht="22.5" customHeight="1">
      <c r="B190" s="34"/>
      <c r="C190" s="171" t="s">
        <v>369</v>
      </c>
      <c r="D190" s="171" t="s">
        <v>177</v>
      </c>
      <c r="E190" s="172" t="s">
        <v>672</v>
      </c>
      <c r="F190" s="262" t="s">
        <v>673</v>
      </c>
      <c r="G190" s="262"/>
      <c r="H190" s="262"/>
      <c r="I190" s="262"/>
      <c r="J190" s="173" t="s">
        <v>669</v>
      </c>
      <c r="K190" s="174">
        <v>1</v>
      </c>
      <c r="L190" s="175">
        <v>0</v>
      </c>
      <c r="M190" s="264">
        <v>0</v>
      </c>
      <c r="N190" s="265"/>
      <c r="O190" s="265"/>
      <c r="P190" s="263">
        <f>ROUND(V190*K190,2)</f>
        <v>0</v>
      </c>
      <c r="Q190" s="263"/>
      <c r="R190" s="36"/>
      <c r="T190" s="176" t="s">
        <v>24</v>
      </c>
      <c r="U190" s="43" t="s">
        <v>52</v>
      </c>
      <c r="V190" s="123">
        <f>L190+M190</f>
        <v>0</v>
      </c>
      <c r="W190" s="123">
        <f>ROUND(L190*K190,2)</f>
        <v>0</v>
      </c>
      <c r="X190" s="123">
        <f>ROUND(M190*K190,2)</f>
        <v>0</v>
      </c>
      <c r="Y190" s="35"/>
      <c r="Z190" s="177">
        <f>Y190*K190</f>
        <v>0</v>
      </c>
      <c r="AA190" s="177">
        <v>0</v>
      </c>
      <c r="AB190" s="177">
        <f>AA190*K190</f>
        <v>0</v>
      </c>
      <c r="AC190" s="177">
        <v>0</v>
      </c>
      <c r="AD190" s="178">
        <f>AC190*K190</f>
        <v>0</v>
      </c>
      <c r="AR190" s="17" t="s">
        <v>349</v>
      </c>
      <c r="AT190" s="17" t="s">
        <v>177</v>
      </c>
      <c r="AU190" s="17" t="s">
        <v>125</v>
      </c>
      <c r="AY190" s="17" t="s">
        <v>176</v>
      </c>
      <c r="BE190" s="110">
        <f>IF(U190="základní",P190,0)</f>
        <v>0</v>
      </c>
      <c r="BF190" s="110">
        <f>IF(U190="snížená",P190,0)</f>
        <v>0</v>
      </c>
      <c r="BG190" s="110">
        <f>IF(U190="zákl. přenesená",P190,0)</f>
        <v>0</v>
      </c>
      <c r="BH190" s="110">
        <f>IF(U190="sníž. přenesená",P190,0)</f>
        <v>0</v>
      </c>
      <c r="BI190" s="110">
        <f>IF(U190="nulová",P190,0)</f>
        <v>0</v>
      </c>
      <c r="BJ190" s="17" t="s">
        <v>26</v>
      </c>
      <c r="BK190" s="110">
        <f>ROUND(V190*K190,2)</f>
        <v>0</v>
      </c>
      <c r="BL190" s="17" t="s">
        <v>349</v>
      </c>
      <c r="BM190" s="17" t="s">
        <v>674</v>
      </c>
    </row>
    <row r="191" spans="2:65" s="1" customFormat="1" ht="30" customHeight="1">
      <c r="B191" s="34"/>
      <c r="C191" s="35"/>
      <c r="D191" s="35"/>
      <c r="E191" s="35"/>
      <c r="F191" s="269" t="s">
        <v>755</v>
      </c>
      <c r="G191" s="270"/>
      <c r="H191" s="270"/>
      <c r="I191" s="270"/>
      <c r="J191" s="35"/>
      <c r="K191" s="35"/>
      <c r="L191" s="35"/>
      <c r="M191" s="35"/>
      <c r="N191" s="35"/>
      <c r="O191" s="35"/>
      <c r="P191" s="35"/>
      <c r="Q191" s="35"/>
      <c r="R191" s="36"/>
      <c r="T191" s="144"/>
      <c r="U191" s="35"/>
      <c r="V191" s="35"/>
      <c r="W191" s="35"/>
      <c r="X191" s="35"/>
      <c r="Y191" s="35"/>
      <c r="Z191" s="35"/>
      <c r="AA191" s="35"/>
      <c r="AB191" s="35"/>
      <c r="AC191" s="35"/>
      <c r="AD191" s="77"/>
      <c r="AT191" s="17" t="s">
        <v>189</v>
      </c>
      <c r="AU191" s="17" t="s">
        <v>125</v>
      </c>
    </row>
    <row r="192" spans="2:65" s="1" customFormat="1" ht="22.5" customHeight="1">
      <c r="B192" s="34"/>
      <c r="C192" s="171" t="s">
        <v>478</v>
      </c>
      <c r="D192" s="171" t="s">
        <v>177</v>
      </c>
      <c r="E192" s="172" t="s">
        <v>361</v>
      </c>
      <c r="F192" s="262" t="s">
        <v>362</v>
      </c>
      <c r="G192" s="262"/>
      <c r="H192" s="262"/>
      <c r="I192" s="262"/>
      <c r="J192" s="173" t="s">
        <v>669</v>
      </c>
      <c r="K192" s="174">
        <v>1</v>
      </c>
      <c r="L192" s="175">
        <v>0</v>
      </c>
      <c r="M192" s="264">
        <v>0</v>
      </c>
      <c r="N192" s="265"/>
      <c r="O192" s="265"/>
      <c r="P192" s="263">
        <f>ROUND(V192*K192,2)</f>
        <v>0</v>
      </c>
      <c r="Q192" s="263"/>
      <c r="R192" s="36"/>
      <c r="T192" s="176" t="s">
        <v>24</v>
      </c>
      <c r="U192" s="43" t="s">
        <v>52</v>
      </c>
      <c r="V192" s="123">
        <f>L192+M192</f>
        <v>0</v>
      </c>
      <c r="W192" s="123">
        <f>ROUND(L192*K192,2)</f>
        <v>0</v>
      </c>
      <c r="X192" s="123">
        <f>ROUND(M192*K192,2)</f>
        <v>0</v>
      </c>
      <c r="Y192" s="35"/>
      <c r="Z192" s="177">
        <f>Y192*K192</f>
        <v>0</v>
      </c>
      <c r="AA192" s="177">
        <v>0</v>
      </c>
      <c r="AB192" s="177">
        <f>AA192*K192</f>
        <v>0</v>
      </c>
      <c r="AC192" s="177">
        <v>0</v>
      </c>
      <c r="AD192" s="178">
        <f>AC192*K192</f>
        <v>0</v>
      </c>
      <c r="AR192" s="17" t="s">
        <v>349</v>
      </c>
      <c r="AT192" s="17" t="s">
        <v>177</v>
      </c>
      <c r="AU192" s="17" t="s">
        <v>125</v>
      </c>
      <c r="AY192" s="17" t="s">
        <v>176</v>
      </c>
      <c r="BE192" s="110">
        <f>IF(U192="základní",P192,0)</f>
        <v>0</v>
      </c>
      <c r="BF192" s="110">
        <f>IF(U192="snížená",P192,0)</f>
        <v>0</v>
      </c>
      <c r="BG192" s="110">
        <f>IF(U192="zákl. přenesená",P192,0)</f>
        <v>0</v>
      </c>
      <c r="BH192" s="110">
        <f>IF(U192="sníž. přenesená",P192,0)</f>
        <v>0</v>
      </c>
      <c r="BI192" s="110">
        <f>IF(U192="nulová",P192,0)</f>
        <v>0</v>
      </c>
      <c r="BJ192" s="17" t="s">
        <v>26</v>
      </c>
      <c r="BK192" s="110">
        <f>ROUND(V192*K192,2)</f>
        <v>0</v>
      </c>
      <c r="BL192" s="17" t="s">
        <v>349</v>
      </c>
      <c r="BM192" s="17" t="s">
        <v>756</v>
      </c>
    </row>
    <row r="193" spans="2:65" s="9" customFormat="1" ht="29.85" customHeight="1">
      <c r="B193" s="159"/>
      <c r="C193" s="160"/>
      <c r="D193" s="170" t="s">
        <v>147</v>
      </c>
      <c r="E193" s="170"/>
      <c r="F193" s="170"/>
      <c r="G193" s="170"/>
      <c r="H193" s="170"/>
      <c r="I193" s="170"/>
      <c r="J193" s="170"/>
      <c r="K193" s="170"/>
      <c r="L193" s="170"/>
      <c r="M193" s="278">
        <f>BK193</f>
        <v>0</v>
      </c>
      <c r="N193" s="279"/>
      <c r="O193" s="279"/>
      <c r="P193" s="279"/>
      <c r="Q193" s="279"/>
      <c r="R193" s="162"/>
      <c r="T193" s="163"/>
      <c r="U193" s="160"/>
      <c r="V193" s="160"/>
      <c r="W193" s="164">
        <f>SUM(W194:W197)</f>
        <v>0</v>
      </c>
      <c r="X193" s="164">
        <f>SUM(X194:X197)</f>
        <v>0</v>
      </c>
      <c r="Y193" s="160"/>
      <c r="Z193" s="165">
        <f>SUM(Z194:Z197)</f>
        <v>0</v>
      </c>
      <c r="AA193" s="160"/>
      <c r="AB193" s="165">
        <f>SUM(AB194:AB197)</f>
        <v>3.0400000000000002E-3</v>
      </c>
      <c r="AC193" s="160"/>
      <c r="AD193" s="166">
        <f>SUM(AD194:AD197)</f>
        <v>0</v>
      </c>
      <c r="AR193" s="167" t="s">
        <v>198</v>
      </c>
      <c r="AT193" s="168" t="s">
        <v>88</v>
      </c>
      <c r="AU193" s="168" t="s">
        <v>26</v>
      </c>
      <c r="AY193" s="167" t="s">
        <v>176</v>
      </c>
      <c r="BK193" s="169">
        <f>SUM(BK194:BK197)</f>
        <v>0</v>
      </c>
    </row>
    <row r="194" spans="2:65" s="1" customFormat="1" ht="22.5" customHeight="1">
      <c r="B194" s="34"/>
      <c r="C194" s="179" t="s">
        <v>481</v>
      </c>
      <c r="D194" s="179" t="s">
        <v>183</v>
      </c>
      <c r="E194" s="180" t="s">
        <v>675</v>
      </c>
      <c r="F194" s="266" t="s">
        <v>676</v>
      </c>
      <c r="G194" s="266"/>
      <c r="H194" s="266"/>
      <c r="I194" s="266"/>
      <c r="J194" s="181" t="s">
        <v>230</v>
      </c>
      <c r="K194" s="182">
        <v>1</v>
      </c>
      <c r="L194" s="183">
        <v>0</v>
      </c>
      <c r="M194" s="267"/>
      <c r="N194" s="267"/>
      <c r="O194" s="268"/>
      <c r="P194" s="263">
        <f>ROUND(V194*K194,2)</f>
        <v>0</v>
      </c>
      <c r="Q194" s="263"/>
      <c r="R194" s="36"/>
      <c r="T194" s="176" t="s">
        <v>24</v>
      </c>
      <c r="U194" s="43" t="s">
        <v>52</v>
      </c>
      <c r="V194" s="123">
        <f>L194+M194</f>
        <v>0</v>
      </c>
      <c r="W194" s="123">
        <f>ROUND(L194*K194,2)</f>
        <v>0</v>
      </c>
      <c r="X194" s="123">
        <f>ROUND(M194*K194,2)</f>
        <v>0</v>
      </c>
      <c r="Y194" s="35"/>
      <c r="Z194" s="177">
        <f>Y194*K194</f>
        <v>0</v>
      </c>
      <c r="AA194" s="177">
        <v>4.0000000000000003E-5</v>
      </c>
      <c r="AB194" s="177">
        <f>AA194*K194</f>
        <v>4.0000000000000003E-5</v>
      </c>
      <c r="AC194" s="177">
        <v>0</v>
      </c>
      <c r="AD194" s="178">
        <f>AC194*K194</f>
        <v>0</v>
      </c>
      <c r="AR194" s="17" t="s">
        <v>349</v>
      </c>
      <c r="AT194" s="17" t="s">
        <v>183</v>
      </c>
      <c r="AU194" s="17" t="s">
        <v>125</v>
      </c>
      <c r="AY194" s="17" t="s">
        <v>176</v>
      </c>
      <c r="BE194" s="110">
        <f>IF(U194="základní",P194,0)</f>
        <v>0</v>
      </c>
      <c r="BF194" s="110">
        <f>IF(U194="snížená",P194,0)</f>
        <v>0</v>
      </c>
      <c r="BG194" s="110">
        <f>IF(U194="zákl. přenesená",P194,0)</f>
        <v>0</v>
      </c>
      <c r="BH194" s="110">
        <f>IF(U194="sníž. přenesená",P194,0)</f>
        <v>0</v>
      </c>
      <c r="BI194" s="110">
        <f>IF(U194="nulová",P194,0)</f>
        <v>0</v>
      </c>
      <c r="BJ194" s="17" t="s">
        <v>26</v>
      </c>
      <c r="BK194" s="110">
        <f>ROUND(V194*K194,2)</f>
        <v>0</v>
      </c>
      <c r="BL194" s="17" t="s">
        <v>349</v>
      </c>
      <c r="BM194" s="17" t="s">
        <v>677</v>
      </c>
    </row>
    <row r="195" spans="2:65" s="1" customFormat="1" ht="22.5" customHeight="1">
      <c r="B195" s="34"/>
      <c r="C195" s="179" t="s">
        <v>483</v>
      </c>
      <c r="D195" s="179" t="s">
        <v>183</v>
      </c>
      <c r="E195" s="180" t="s">
        <v>370</v>
      </c>
      <c r="F195" s="266" t="s">
        <v>678</v>
      </c>
      <c r="G195" s="266"/>
      <c r="H195" s="266"/>
      <c r="I195" s="266"/>
      <c r="J195" s="181" t="s">
        <v>230</v>
      </c>
      <c r="K195" s="182">
        <v>100</v>
      </c>
      <c r="L195" s="183">
        <v>0</v>
      </c>
      <c r="M195" s="267"/>
      <c r="N195" s="267"/>
      <c r="O195" s="268"/>
      <c r="P195" s="263">
        <f>ROUND(V195*K195,2)</f>
        <v>0</v>
      </c>
      <c r="Q195" s="263"/>
      <c r="R195" s="36"/>
      <c r="T195" s="176" t="s">
        <v>24</v>
      </c>
      <c r="U195" s="43" t="s">
        <v>52</v>
      </c>
      <c r="V195" s="123">
        <f>L195+M195</f>
        <v>0</v>
      </c>
      <c r="W195" s="123">
        <f>ROUND(L195*K195,2)</f>
        <v>0</v>
      </c>
      <c r="X195" s="123">
        <f>ROUND(M195*K195,2)</f>
        <v>0</v>
      </c>
      <c r="Y195" s="35"/>
      <c r="Z195" s="177">
        <f>Y195*K195</f>
        <v>0</v>
      </c>
      <c r="AA195" s="177">
        <v>3.0000000000000001E-5</v>
      </c>
      <c r="AB195" s="177">
        <f>AA195*K195</f>
        <v>3.0000000000000001E-3</v>
      </c>
      <c r="AC195" s="177">
        <v>0</v>
      </c>
      <c r="AD195" s="178">
        <f>AC195*K195</f>
        <v>0</v>
      </c>
      <c r="AR195" s="17" t="s">
        <v>349</v>
      </c>
      <c r="AT195" s="17" t="s">
        <v>183</v>
      </c>
      <c r="AU195" s="17" t="s">
        <v>125</v>
      </c>
      <c r="AY195" s="17" t="s">
        <v>176</v>
      </c>
      <c r="BE195" s="110">
        <f>IF(U195="základní",P195,0)</f>
        <v>0</v>
      </c>
      <c r="BF195" s="110">
        <f>IF(U195="snížená",P195,0)</f>
        <v>0</v>
      </c>
      <c r="BG195" s="110">
        <f>IF(U195="zákl. přenesená",P195,0)</f>
        <v>0</v>
      </c>
      <c r="BH195" s="110">
        <f>IF(U195="sníž. přenesená",P195,0)</f>
        <v>0</v>
      </c>
      <c r="BI195" s="110">
        <f>IF(U195="nulová",P195,0)</f>
        <v>0</v>
      </c>
      <c r="BJ195" s="17" t="s">
        <v>26</v>
      </c>
      <c r="BK195" s="110">
        <f>ROUND(V195*K195,2)</f>
        <v>0</v>
      </c>
      <c r="BL195" s="17" t="s">
        <v>349</v>
      </c>
      <c r="BM195" s="17" t="s">
        <v>679</v>
      </c>
    </row>
    <row r="196" spans="2:65" s="1" customFormat="1" ht="54" customHeight="1">
      <c r="B196" s="34"/>
      <c r="C196" s="35"/>
      <c r="D196" s="35"/>
      <c r="E196" s="35"/>
      <c r="F196" s="269" t="s">
        <v>680</v>
      </c>
      <c r="G196" s="270"/>
      <c r="H196" s="270"/>
      <c r="I196" s="270"/>
      <c r="J196" s="35"/>
      <c r="K196" s="35"/>
      <c r="L196" s="35"/>
      <c r="M196" s="35"/>
      <c r="N196" s="35"/>
      <c r="O196" s="35"/>
      <c r="P196" s="35"/>
      <c r="Q196" s="35"/>
      <c r="R196" s="36"/>
      <c r="T196" s="144"/>
      <c r="U196" s="35"/>
      <c r="V196" s="35"/>
      <c r="W196" s="35"/>
      <c r="X196" s="35"/>
      <c r="Y196" s="35"/>
      <c r="Z196" s="35"/>
      <c r="AA196" s="35"/>
      <c r="AB196" s="35"/>
      <c r="AC196" s="35"/>
      <c r="AD196" s="77"/>
      <c r="AT196" s="17" t="s">
        <v>189</v>
      </c>
      <c r="AU196" s="17" t="s">
        <v>125</v>
      </c>
    </row>
    <row r="197" spans="2:65" s="1" customFormat="1" ht="31.5" customHeight="1">
      <c r="B197" s="34"/>
      <c r="C197" s="171" t="s">
        <v>485</v>
      </c>
      <c r="D197" s="171" t="s">
        <v>177</v>
      </c>
      <c r="E197" s="172" t="s">
        <v>681</v>
      </c>
      <c r="F197" s="262" t="s">
        <v>682</v>
      </c>
      <c r="G197" s="262"/>
      <c r="H197" s="262"/>
      <c r="I197" s="262"/>
      <c r="J197" s="173" t="s">
        <v>669</v>
      </c>
      <c r="K197" s="174">
        <v>2</v>
      </c>
      <c r="L197" s="175">
        <v>0</v>
      </c>
      <c r="M197" s="264">
        <v>0</v>
      </c>
      <c r="N197" s="265"/>
      <c r="O197" s="265"/>
      <c r="P197" s="263">
        <f>ROUND(V197*K197,2)</f>
        <v>0</v>
      </c>
      <c r="Q197" s="263"/>
      <c r="R197" s="36"/>
      <c r="T197" s="176" t="s">
        <v>24</v>
      </c>
      <c r="U197" s="43" t="s">
        <v>52</v>
      </c>
      <c r="V197" s="123">
        <f>L197+M197</f>
        <v>0</v>
      </c>
      <c r="W197" s="123">
        <f>ROUND(L197*K197,2)</f>
        <v>0</v>
      </c>
      <c r="X197" s="123">
        <f>ROUND(M197*K197,2)</f>
        <v>0</v>
      </c>
      <c r="Y197" s="35"/>
      <c r="Z197" s="177">
        <f>Y197*K197</f>
        <v>0</v>
      </c>
      <c r="AA197" s="177">
        <v>0</v>
      </c>
      <c r="AB197" s="177">
        <f>AA197*K197</f>
        <v>0</v>
      </c>
      <c r="AC197" s="177">
        <v>0</v>
      </c>
      <c r="AD197" s="178">
        <f>AC197*K197</f>
        <v>0</v>
      </c>
      <c r="AR197" s="17" t="s">
        <v>349</v>
      </c>
      <c r="AT197" s="17" t="s">
        <v>177</v>
      </c>
      <c r="AU197" s="17" t="s">
        <v>125</v>
      </c>
      <c r="AY197" s="17" t="s">
        <v>176</v>
      </c>
      <c r="BE197" s="110">
        <f>IF(U197="základní",P197,0)</f>
        <v>0</v>
      </c>
      <c r="BF197" s="110">
        <f>IF(U197="snížená",P197,0)</f>
        <v>0</v>
      </c>
      <c r="BG197" s="110">
        <f>IF(U197="zákl. přenesená",P197,0)</f>
        <v>0</v>
      </c>
      <c r="BH197" s="110">
        <f>IF(U197="sníž. přenesená",P197,0)</f>
        <v>0</v>
      </c>
      <c r="BI197" s="110">
        <f>IF(U197="nulová",P197,0)</f>
        <v>0</v>
      </c>
      <c r="BJ197" s="17" t="s">
        <v>26</v>
      </c>
      <c r="BK197" s="110">
        <f>ROUND(V197*K197,2)</f>
        <v>0</v>
      </c>
      <c r="BL197" s="17" t="s">
        <v>349</v>
      </c>
      <c r="BM197" s="17" t="s">
        <v>683</v>
      </c>
    </row>
    <row r="198" spans="2:65" s="1" customFormat="1" ht="49.9" customHeight="1">
      <c r="B198" s="34"/>
      <c r="C198" s="35"/>
      <c r="D198" s="161" t="s">
        <v>374</v>
      </c>
      <c r="E198" s="35"/>
      <c r="F198" s="35"/>
      <c r="G198" s="35"/>
      <c r="H198" s="35"/>
      <c r="I198" s="35"/>
      <c r="J198" s="35"/>
      <c r="K198" s="35"/>
      <c r="L198" s="35"/>
      <c r="M198" s="285">
        <f>BK198</f>
        <v>0</v>
      </c>
      <c r="N198" s="286"/>
      <c r="O198" s="286"/>
      <c r="P198" s="286"/>
      <c r="Q198" s="286"/>
      <c r="R198" s="36"/>
      <c r="T198" s="144"/>
      <c r="U198" s="35"/>
      <c r="V198" s="35"/>
      <c r="W198" s="164">
        <f>SUM(W199:W203)</f>
        <v>0</v>
      </c>
      <c r="X198" s="164">
        <f>SUM(X199:X203)</f>
        <v>0</v>
      </c>
      <c r="Y198" s="35"/>
      <c r="Z198" s="35"/>
      <c r="AA198" s="35"/>
      <c r="AB198" s="35"/>
      <c r="AC198" s="35"/>
      <c r="AD198" s="77"/>
      <c r="AT198" s="17" t="s">
        <v>88</v>
      </c>
      <c r="AU198" s="17" t="s">
        <v>89</v>
      </c>
      <c r="AY198" s="17" t="s">
        <v>375</v>
      </c>
      <c r="BK198" s="110">
        <f>SUM(BK199:BK203)</f>
        <v>0</v>
      </c>
    </row>
    <row r="199" spans="2:65" s="1" customFormat="1" ht="22.35" customHeight="1">
      <c r="B199" s="34"/>
      <c r="C199" s="184" t="s">
        <v>24</v>
      </c>
      <c r="D199" s="184" t="s">
        <v>177</v>
      </c>
      <c r="E199" s="185" t="s">
        <v>24</v>
      </c>
      <c r="F199" s="271" t="s">
        <v>24</v>
      </c>
      <c r="G199" s="271"/>
      <c r="H199" s="271"/>
      <c r="I199" s="271"/>
      <c r="J199" s="186" t="s">
        <v>24</v>
      </c>
      <c r="K199" s="187"/>
      <c r="L199" s="187"/>
      <c r="M199" s="272"/>
      <c r="N199" s="273"/>
      <c r="O199" s="273"/>
      <c r="P199" s="263">
        <f>BK199</f>
        <v>0</v>
      </c>
      <c r="Q199" s="263"/>
      <c r="R199" s="36"/>
      <c r="T199" s="176" t="s">
        <v>24</v>
      </c>
      <c r="U199" s="188" t="s">
        <v>52</v>
      </c>
      <c r="V199" s="123">
        <f>L199+M199</f>
        <v>0</v>
      </c>
      <c r="W199" s="189">
        <f>L199*K199</f>
        <v>0</v>
      </c>
      <c r="X199" s="189">
        <f>M199*K199</f>
        <v>0</v>
      </c>
      <c r="Y199" s="35"/>
      <c r="Z199" s="35"/>
      <c r="AA199" s="35"/>
      <c r="AB199" s="35"/>
      <c r="AC199" s="35"/>
      <c r="AD199" s="77"/>
      <c r="AT199" s="17" t="s">
        <v>375</v>
      </c>
      <c r="AU199" s="17" t="s">
        <v>26</v>
      </c>
      <c r="AY199" s="17" t="s">
        <v>375</v>
      </c>
      <c r="BE199" s="110">
        <f>IF(U199="základní",P199,0)</f>
        <v>0</v>
      </c>
      <c r="BF199" s="110">
        <f>IF(U199="snížená",P199,0)</f>
        <v>0</v>
      </c>
      <c r="BG199" s="110">
        <f>IF(U199="zákl. přenesená",P199,0)</f>
        <v>0</v>
      </c>
      <c r="BH199" s="110">
        <f>IF(U199="sníž. přenesená",P199,0)</f>
        <v>0</v>
      </c>
      <c r="BI199" s="110">
        <f>IF(U199="nulová",P199,0)</f>
        <v>0</v>
      </c>
      <c r="BJ199" s="17" t="s">
        <v>26</v>
      </c>
      <c r="BK199" s="110">
        <f>V199*K199</f>
        <v>0</v>
      </c>
    </row>
    <row r="200" spans="2:65" s="1" customFormat="1" ht="22.35" customHeight="1">
      <c r="B200" s="34"/>
      <c r="C200" s="184" t="s">
        <v>24</v>
      </c>
      <c r="D200" s="184" t="s">
        <v>177</v>
      </c>
      <c r="E200" s="185" t="s">
        <v>24</v>
      </c>
      <c r="F200" s="271" t="s">
        <v>24</v>
      </c>
      <c r="G200" s="271"/>
      <c r="H200" s="271"/>
      <c r="I200" s="271"/>
      <c r="J200" s="186" t="s">
        <v>24</v>
      </c>
      <c r="K200" s="187"/>
      <c r="L200" s="187"/>
      <c r="M200" s="272"/>
      <c r="N200" s="273"/>
      <c r="O200" s="273"/>
      <c r="P200" s="263">
        <f>BK200</f>
        <v>0</v>
      </c>
      <c r="Q200" s="263"/>
      <c r="R200" s="36"/>
      <c r="T200" s="176" t="s">
        <v>24</v>
      </c>
      <c r="U200" s="188" t="s">
        <v>52</v>
      </c>
      <c r="V200" s="123">
        <f>L200+M200</f>
        <v>0</v>
      </c>
      <c r="W200" s="189">
        <f>L200*K200</f>
        <v>0</v>
      </c>
      <c r="X200" s="189">
        <f>M200*K200</f>
        <v>0</v>
      </c>
      <c r="Y200" s="35"/>
      <c r="Z200" s="35"/>
      <c r="AA200" s="35"/>
      <c r="AB200" s="35"/>
      <c r="AC200" s="35"/>
      <c r="AD200" s="77"/>
      <c r="AT200" s="17" t="s">
        <v>375</v>
      </c>
      <c r="AU200" s="17" t="s">
        <v>26</v>
      </c>
      <c r="AY200" s="17" t="s">
        <v>375</v>
      </c>
      <c r="BE200" s="110">
        <f>IF(U200="základní",P200,0)</f>
        <v>0</v>
      </c>
      <c r="BF200" s="110">
        <f>IF(U200="snížená",P200,0)</f>
        <v>0</v>
      </c>
      <c r="BG200" s="110">
        <f>IF(U200="zákl. přenesená",P200,0)</f>
        <v>0</v>
      </c>
      <c r="BH200" s="110">
        <f>IF(U200="sníž. přenesená",P200,0)</f>
        <v>0</v>
      </c>
      <c r="BI200" s="110">
        <f>IF(U200="nulová",P200,0)</f>
        <v>0</v>
      </c>
      <c r="BJ200" s="17" t="s">
        <v>26</v>
      </c>
      <c r="BK200" s="110">
        <f>V200*K200</f>
        <v>0</v>
      </c>
    </row>
    <row r="201" spans="2:65" s="1" customFormat="1" ht="22.35" customHeight="1">
      <c r="B201" s="34"/>
      <c r="C201" s="184" t="s">
        <v>24</v>
      </c>
      <c r="D201" s="184" t="s">
        <v>177</v>
      </c>
      <c r="E201" s="185" t="s">
        <v>24</v>
      </c>
      <c r="F201" s="271" t="s">
        <v>24</v>
      </c>
      <c r="G201" s="271"/>
      <c r="H201" s="271"/>
      <c r="I201" s="271"/>
      <c r="J201" s="186" t="s">
        <v>24</v>
      </c>
      <c r="K201" s="187"/>
      <c r="L201" s="187"/>
      <c r="M201" s="272"/>
      <c r="N201" s="273"/>
      <c r="O201" s="273"/>
      <c r="P201" s="263">
        <f>BK201</f>
        <v>0</v>
      </c>
      <c r="Q201" s="263"/>
      <c r="R201" s="36"/>
      <c r="T201" s="176" t="s">
        <v>24</v>
      </c>
      <c r="U201" s="188" t="s">
        <v>52</v>
      </c>
      <c r="V201" s="123">
        <f>L201+M201</f>
        <v>0</v>
      </c>
      <c r="W201" s="189">
        <f>L201*K201</f>
        <v>0</v>
      </c>
      <c r="X201" s="189">
        <f>M201*K201</f>
        <v>0</v>
      </c>
      <c r="Y201" s="35"/>
      <c r="Z201" s="35"/>
      <c r="AA201" s="35"/>
      <c r="AB201" s="35"/>
      <c r="AC201" s="35"/>
      <c r="AD201" s="77"/>
      <c r="AT201" s="17" t="s">
        <v>375</v>
      </c>
      <c r="AU201" s="17" t="s">
        <v>26</v>
      </c>
      <c r="AY201" s="17" t="s">
        <v>375</v>
      </c>
      <c r="BE201" s="110">
        <f>IF(U201="základní",P201,0)</f>
        <v>0</v>
      </c>
      <c r="BF201" s="110">
        <f>IF(U201="snížená",P201,0)</f>
        <v>0</v>
      </c>
      <c r="BG201" s="110">
        <f>IF(U201="zákl. přenesená",P201,0)</f>
        <v>0</v>
      </c>
      <c r="BH201" s="110">
        <f>IF(U201="sníž. přenesená",P201,0)</f>
        <v>0</v>
      </c>
      <c r="BI201" s="110">
        <f>IF(U201="nulová",P201,0)</f>
        <v>0</v>
      </c>
      <c r="BJ201" s="17" t="s">
        <v>26</v>
      </c>
      <c r="BK201" s="110">
        <f>V201*K201</f>
        <v>0</v>
      </c>
    </row>
    <row r="202" spans="2:65" s="1" customFormat="1" ht="22.35" customHeight="1">
      <c r="B202" s="34"/>
      <c r="C202" s="184" t="s">
        <v>24</v>
      </c>
      <c r="D202" s="184" t="s">
        <v>177</v>
      </c>
      <c r="E202" s="185" t="s">
        <v>24</v>
      </c>
      <c r="F202" s="271" t="s">
        <v>24</v>
      </c>
      <c r="G202" s="271"/>
      <c r="H202" s="271"/>
      <c r="I202" s="271"/>
      <c r="J202" s="186" t="s">
        <v>24</v>
      </c>
      <c r="K202" s="187"/>
      <c r="L202" s="187"/>
      <c r="M202" s="272"/>
      <c r="N202" s="273"/>
      <c r="O202" s="273"/>
      <c r="P202" s="263">
        <f>BK202</f>
        <v>0</v>
      </c>
      <c r="Q202" s="263"/>
      <c r="R202" s="36"/>
      <c r="T202" s="176" t="s">
        <v>24</v>
      </c>
      <c r="U202" s="188" t="s">
        <v>52</v>
      </c>
      <c r="V202" s="123">
        <f>L202+M202</f>
        <v>0</v>
      </c>
      <c r="W202" s="189">
        <f>L202*K202</f>
        <v>0</v>
      </c>
      <c r="X202" s="189">
        <f>M202*K202</f>
        <v>0</v>
      </c>
      <c r="Y202" s="35"/>
      <c r="Z202" s="35"/>
      <c r="AA202" s="35"/>
      <c r="AB202" s="35"/>
      <c r="AC202" s="35"/>
      <c r="AD202" s="77"/>
      <c r="AT202" s="17" t="s">
        <v>375</v>
      </c>
      <c r="AU202" s="17" t="s">
        <v>26</v>
      </c>
      <c r="AY202" s="17" t="s">
        <v>375</v>
      </c>
      <c r="BE202" s="110">
        <f>IF(U202="základní",P202,0)</f>
        <v>0</v>
      </c>
      <c r="BF202" s="110">
        <f>IF(U202="snížená",P202,0)</f>
        <v>0</v>
      </c>
      <c r="BG202" s="110">
        <f>IF(U202="zákl. přenesená",P202,0)</f>
        <v>0</v>
      </c>
      <c r="BH202" s="110">
        <f>IF(U202="sníž. přenesená",P202,0)</f>
        <v>0</v>
      </c>
      <c r="BI202" s="110">
        <f>IF(U202="nulová",P202,0)</f>
        <v>0</v>
      </c>
      <c r="BJ202" s="17" t="s">
        <v>26</v>
      </c>
      <c r="BK202" s="110">
        <f>V202*K202</f>
        <v>0</v>
      </c>
    </row>
    <row r="203" spans="2:65" s="1" customFormat="1" ht="22.35" customHeight="1">
      <c r="B203" s="34"/>
      <c r="C203" s="184" t="s">
        <v>24</v>
      </c>
      <c r="D203" s="184" t="s">
        <v>177</v>
      </c>
      <c r="E203" s="185" t="s">
        <v>24</v>
      </c>
      <c r="F203" s="271" t="s">
        <v>24</v>
      </c>
      <c r="G203" s="271"/>
      <c r="H203" s="271"/>
      <c r="I203" s="271"/>
      <c r="J203" s="186" t="s">
        <v>24</v>
      </c>
      <c r="K203" s="187"/>
      <c r="L203" s="187"/>
      <c r="M203" s="272"/>
      <c r="N203" s="273"/>
      <c r="O203" s="273"/>
      <c r="P203" s="263">
        <f>BK203</f>
        <v>0</v>
      </c>
      <c r="Q203" s="263"/>
      <c r="R203" s="36"/>
      <c r="T203" s="176" t="s">
        <v>24</v>
      </c>
      <c r="U203" s="188" t="s">
        <v>52</v>
      </c>
      <c r="V203" s="190">
        <f>L203+M203</f>
        <v>0</v>
      </c>
      <c r="W203" s="191">
        <f>L203*K203</f>
        <v>0</v>
      </c>
      <c r="X203" s="191">
        <f>M203*K203</f>
        <v>0</v>
      </c>
      <c r="Y203" s="55"/>
      <c r="Z203" s="55"/>
      <c r="AA203" s="55"/>
      <c r="AB203" s="55"/>
      <c r="AC203" s="55"/>
      <c r="AD203" s="57"/>
      <c r="AT203" s="17" t="s">
        <v>375</v>
      </c>
      <c r="AU203" s="17" t="s">
        <v>26</v>
      </c>
      <c r="AY203" s="17" t="s">
        <v>375</v>
      </c>
      <c r="BE203" s="110">
        <f>IF(U203="základní",P203,0)</f>
        <v>0</v>
      </c>
      <c r="BF203" s="110">
        <f>IF(U203="snížená",P203,0)</f>
        <v>0</v>
      </c>
      <c r="BG203" s="110">
        <f>IF(U203="zákl. přenesená",P203,0)</f>
        <v>0</v>
      </c>
      <c r="BH203" s="110">
        <f>IF(U203="sníž. přenesená",P203,0)</f>
        <v>0</v>
      </c>
      <c r="BI203" s="110">
        <f>IF(U203="nulová",P203,0)</f>
        <v>0</v>
      </c>
      <c r="BJ203" s="17" t="s">
        <v>26</v>
      </c>
      <c r="BK203" s="110">
        <f>V203*K203</f>
        <v>0</v>
      </c>
    </row>
    <row r="204" spans="2:65" s="1" customFormat="1" ht="6.95" customHeight="1">
      <c r="B204" s="58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60"/>
    </row>
  </sheetData>
  <sheetProtection algorithmName="SHA-512" hashValue="mnHRkdXQxFpYBMa9eQoEvIIvy1lYu9knSqlzvPFI2lfvRkYbtVktxWL4wJ//CDy+cjTeaYKJMxk4O5jFJI0Z7A==" saltValue="JCPrKdXNKb2K/qX06tBtPA==" spinCount="100000" sheet="1" objects="1" scenarios="1" formatCells="0" formatColumns="0" formatRows="0" sort="0" autoFilter="0"/>
  <mergeCells count="281">
    <mergeCell ref="H1:K1"/>
    <mergeCell ref="S2:AF2"/>
    <mergeCell ref="F201:I201"/>
    <mergeCell ref="P201:Q201"/>
    <mergeCell ref="M201:O201"/>
    <mergeCell ref="F202:I202"/>
    <mergeCell ref="P202:Q202"/>
    <mergeCell ref="M202:O202"/>
    <mergeCell ref="F203:I203"/>
    <mergeCell ref="P203:Q203"/>
    <mergeCell ref="M203:O203"/>
    <mergeCell ref="F196:I196"/>
    <mergeCell ref="F197:I197"/>
    <mergeCell ref="P197:Q197"/>
    <mergeCell ref="M197:O197"/>
    <mergeCell ref="F199:I199"/>
    <mergeCell ref="P199:Q199"/>
    <mergeCell ref="M199:O199"/>
    <mergeCell ref="F200:I200"/>
    <mergeCell ref="P200:Q200"/>
    <mergeCell ref="M200:O200"/>
    <mergeCell ref="M198:Q198"/>
    <mergeCell ref="F191:I191"/>
    <mergeCell ref="F192:I192"/>
    <mergeCell ref="P192:Q192"/>
    <mergeCell ref="M192:O192"/>
    <mergeCell ref="F194:I194"/>
    <mergeCell ref="P194:Q194"/>
    <mergeCell ref="M194:O194"/>
    <mergeCell ref="F195:I195"/>
    <mergeCell ref="P195:Q195"/>
    <mergeCell ref="M195:O195"/>
    <mergeCell ref="M193:Q193"/>
    <mergeCell ref="F184:I184"/>
    <mergeCell ref="F187:I187"/>
    <mergeCell ref="P187:Q187"/>
    <mergeCell ref="M187:O187"/>
    <mergeCell ref="F188:I188"/>
    <mergeCell ref="P188:Q188"/>
    <mergeCell ref="M188:O188"/>
    <mergeCell ref="F190:I190"/>
    <mergeCell ref="P190:Q190"/>
    <mergeCell ref="M190:O190"/>
    <mergeCell ref="M185:Q185"/>
    <mergeCell ref="M186:Q186"/>
    <mergeCell ref="M189:Q189"/>
    <mergeCell ref="F180:I180"/>
    <mergeCell ref="P180:Q180"/>
    <mergeCell ref="M180:O180"/>
    <mergeCell ref="F181:I181"/>
    <mergeCell ref="F182:I182"/>
    <mergeCell ref="P182:Q182"/>
    <mergeCell ref="M182:O182"/>
    <mergeCell ref="F183:I183"/>
    <mergeCell ref="P183:Q183"/>
    <mergeCell ref="M183:O183"/>
    <mergeCell ref="F175:I175"/>
    <mergeCell ref="F176:I176"/>
    <mergeCell ref="P176:Q176"/>
    <mergeCell ref="M176:O176"/>
    <mergeCell ref="F177:I177"/>
    <mergeCell ref="P177:Q177"/>
    <mergeCell ref="M177:O177"/>
    <mergeCell ref="F178:I178"/>
    <mergeCell ref="F179:I179"/>
    <mergeCell ref="P179:Q179"/>
    <mergeCell ref="M179:O179"/>
    <mergeCell ref="F171:I171"/>
    <mergeCell ref="P171:Q171"/>
    <mergeCell ref="M171:O171"/>
    <mergeCell ref="F172:I172"/>
    <mergeCell ref="F173:I173"/>
    <mergeCell ref="P173:Q173"/>
    <mergeCell ref="M173:O173"/>
    <mergeCell ref="F174:I174"/>
    <mergeCell ref="P174:Q174"/>
    <mergeCell ref="M174:O174"/>
    <mergeCell ref="F166:I166"/>
    <mergeCell ref="F167:I167"/>
    <mergeCell ref="P167:Q167"/>
    <mergeCell ref="M167:O167"/>
    <mergeCell ref="F168:I168"/>
    <mergeCell ref="P168:Q168"/>
    <mergeCell ref="M168:O168"/>
    <mergeCell ref="F169:I169"/>
    <mergeCell ref="F170:I170"/>
    <mergeCell ref="P170:Q170"/>
    <mergeCell ref="M170:O170"/>
    <mergeCell ref="F162:I162"/>
    <mergeCell ref="P162:Q162"/>
    <mergeCell ref="M162:O162"/>
    <mergeCell ref="F163:I163"/>
    <mergeCell ref="F164:I164"/>
    <mergeCell ref="P164:Q164"/>
    <mergeCell ref="M164:O164"/>
    <mergeCell ref="F165:I165"/>
    <mergeCell ref="P165:Q165"/>
    <mergeCell ref="M165:O165"/>
    <mergeCell ref="F159:I159"/>
    <mergeCell ref="P159:Q159"/>
    <mergeCell ref="M159:O159"/>
    <mergeCell ref="F160:I160"/>
    <mergeCell ref="P160:Q160"/>
    <mergeCell ref="M160:O160"/>
    <mergeCell ref="F161:I161"/>
    <mergeCell ref="P161:Q161"/>
    <mergeCell ref="M161:O161"/>
    <mergeCell ref="F155:I155"/>
    <mergeCell ref="P155:Q155"/>
    <mergeCell ref="M155:O155"/>
    <mergeCell ref="F156:I156"/>
    <mergeCell ref="F157:I157"/>
    <mergeCell ref="P157:Q157"/>
    <mergeCell ref="M157:O157"/>
    <mergeCell ref="F158:I158"/>
    <mergeCell ref="P158:Q158"/>
    <mergeCell ref="M158:O158"/>
    <mergeCell ref="F150:I150"/>
    <mergeCell ref="F151:I151"/>
    <mergeCell ref="P151:Q151"/>
    <mergeCell ref="M151:O151"/>
    <mergeCell ref="F152:I152"/>
    <mergeCell ref="F153:I153"/>
    <mergeCell ref="P153:Q153"/>
    <mergeCell ref="M153:O153"/>
    <mergeCell ref="F154:I154"/>
    <mergeCell ref="F147:I147"/>
    <mergeCell ref="P147:Q147"/>
    <mergeCell ref="M147:O147"/>
    <mergeCell ref="F148:I148"/>
    <mergeCell ref="P148:Q148"/>
    <mergeCell ref="M148:O148"/>
    <mergeCell ref="F149:I149"/>
    <mergeCell ref="P149:Q149"/>
    <mergeCell ref="M149:O149"/>
    <mergeCell ref="F144:I144"/>
    <mergeCell ref="P144:Q144"/>
    <mergeCell ref="M144:O144"/>
    <mergeCell ref="F145:I145"/>
    <mergeCell ref="P145:Q145"/>
    <mergeCell ref="M145:O145"/>
    <mergeCell ref="F146:I146"/>
    <mergeCell ref="P146:Q146"/>
    <mergeCell ref="M146:O146"/>
    <mergeCell ref="F138:I138"/>
    <mergeCell ref="F141:I141"/>
    <mergeCell ref="P141:Q141"/>
    <mergeCell ref="M141:O141"/>
    <mergeCell ref="F142:I142"/>
    <mergeCell ref="P142:Q142"/>
    <mergeCell ref="M142:O142"/>
    <mergeCell ref="F143:I143"/>
    <mergeCell ref="P143:Q143"/>
    <mergeCell ref="M143:O143"/>
    <mergeCell ref="M139:Q139"/>
    <mergeCell ref="M140:Q140"/>
    <mergeCell ref="F134:I134"/>
    <mergeCell ref="P134:Q134"/>
    <mergeCell ref="M134:O134"/>
    <mergeCell ref="F136:I136"/>
    <mergeCell ref="P136:Q136"/>
    <mergeCell ref="M136:O136"/>
    <mergeCell ref="F137:I137"/>
    <mergeCell ref="P137:Q137"/>
    <mergeCell ref="M137:O137"/>
    <mergeCell ref="M135:Q135"/>
    <mergeCell ref="F130:I130"/>
    <mergeCell ref="F131:I131"/>
    <mergeCell ref="P131:Q131"/>
    <mergeCell ref="M131:O131"/>
    <mergeCell ref="F132:I132"/>
    <mergeCell ref="P132:Q132"/>
    <mergeCell ref="M132:O132"/>
    <mergeCell ref="F133:I133"/>
    <mergeCell ref="P133:Q133"/>
    <mergeCell ref="M133:O133"/>
    <mergeCell ref="M122:Q122"/>
    <mergeCell ref="F124:I124"/>
    <mergeCell ref="P124:Q124"/>
    <mergeCell ref="M124:O124"/>
    <mergeCell ref="F128:I128"/>
    <mergeCell ref="P128:Q128"/>
    <mergeCell ref="M128:O128"/>
    <mergeCell ref="F129:I129"/>
    <mergeCell ref="P129:Q129"/>
    <mergeCell ref="M129:O129"/>
    <mergeCell ref="M125:Q125"/>
    <mergeCell ref="M126:Q126"/>
    <mergeCell ref="M127:Q127"/>
    <mergeCell ref="D105:H105"/>
    <mergeCell ref="M105:Q105"/>
    <mergeCell ref="M106:Q106"/>
    <mergeCell ref="L108:Q108"/>
    <mergeCell ref="C114:Q114"/>
    <mergeCell ref="F116:P116"/>
    <mergeCell ref="F117:P117"/>
    <mergeCell ref="M119:P119"/>
    <mergeCell ref="M121:Q121"/>
    <mergeCell ref="M100:Q100"/>
    <mergeCell ref="D101:H101"/>
    <mergeCell ref="M101:Q101"/>
    <mergeCell ref="D102:H102"/>
    <mergeCell ref="M102:Q102"/>
    <mergeCell ref="D103:H103"/>
    <mergeCell ref="M103:Q103"/>
    <mergeCell ref="D104:H104"/>
    <mergeCell ref="M104:Q104"/>
    <mergeCell ref="H96:J96"/>
    <mergeCell ref="K96:L96"/>
    <mergeCell ref="M96:Q96"/>
    <mergeCell ref="H97:J97"/>
    <mergeCell ref="K97:L97"/>
    <mergeCell ref="M97:Q97"/>
    <mergeCell ref="H98:J98"/>
    <mergeCell ref="K98:L98"/>
    <mergeCell ref="M98:Q98"/>
    <mergeCell ref="H93:J93"/>
    <mergeCell ref="K93:L93"/>
    <mergeCell ref="M93:Q93"/>
    <mergeCell ref="H94:J94"/>
    <mergeCell ref="K94:L94"/>
    <mergeCell ref="M94:Q94"/>
    <mergeCell ref="H95:J95"/>
    <mergeCell ref="K95:L95"/>
    <mergeCell ref="M95:Q95"/>
    <mergeCell ref="H90:J90"/>
    <mergeCell ref="K90:L90"/>
    <mergeCell ref="M90:Q90"/>
    <mergeCell ref="H91:J91"/>
    <mergeCell ref="K91:L91"/>
    <mergeCell ref="M91:Q91"/>
    <mergeCell ref="H92:J92"/>
    <mergeCell ref="K92:L92"/>
    <mergeCell ref="M92:Q92"/>
    <mergeCell ref="C86:G86"/>
    <mergeCell ref="H86:J86"/>
    <mergeCell ref="K86:L86"/>
    <mergeCell ref="M86:Q86"/>
    <mergeCell ref="H88:J88"/>
    <mergeCell ref="K88:L88"/>
    <mergeCell ref="M88:Q88"/>
    <mergeCell ref="H89:J89"/>
    <mergeCell ref="K89:L89"/>
    <mergeCell ref="M89:Q89"/>
    <mergeCell ref="H38:J38"/>
    <mergeCell ref="M38:P38"/>
    <mergeCell ref="L40:P40"/>
    <mergeCell ref="C76:Q76"/>
    <mergeCell ref="F78:P78"/>
    <mergeCell ref="F79:P79"/>
    <mergeCell ref="M81:P81"/>
    <mergeCell ref="M83:Q83"/>
    <mergeCell ref="M84:Q84"/>
    <mergeCell ref="M32:P32"/>
    <mergeCell ref="H34:J34"/>
    <mergeCell ref="M34:P34"/>
    <mergeCell ref="H35:J35"/>
    <mergeCell ref="M35:P35"/>
    <mergeCell ref="H36:J36"/>
    <mergeCell ref="M36:P36"/>
    <mergeCell ref="H37:J37"/>
    <mergeCell ref="M37:P37"/>
    <mergeCell ref="O17:P17"/>
    <mergeCell ref="O18:P18"/>
    <mergeCell ref="O20:P20"/>
    <mergeCell ref="O21:P21"/>
    <mergeCell ref="E24:L24"/>
    <mergeCell ref="M27:P27"/>
    <mergeCell ref="M28:P28"/>
    <mergeCell ref="M29:P29"/>
    <mergeCell ref="M30:P30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</mergeCells>
  <dataValidations count="2">
    <dataValidation type="list" allowBlank="1" showInputMessage="1" showErrorMessage="1" error="Povoleny jsou hodnoty K, M." sqref="D199:D204">
      <formula1>"K, M"</formula1>
    </dataValidation>
    <dataValidation type="list" allowBlank="1" showInputMessage="1" showErrorMessage="1" error="Povoleny jsou hodnoty základní, snížená, zákl. přenesená, sníž. přenesená, nulová." sqref="U199:U204">
      <formula1>"základní, snížená, zákl. přenesená, sníž. přenesená, nulová"</formula1>
    </dataValidation>
  </dataValidations>
  <hyperlinks>
    <hyperlink ref="F1:G1" location="C2" display="1) Krycí list rozpočtu"/>
    <hyperlink ref="H1:K1" location="C86" display="2) Rekapitulace rozpočtu"/>
    <hyperlink ref="L1" location="C124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VOSZ-SZS_STRAVOVANI - ZAB...</vt:lpstr>
      <vt:lpstr>VOSZ-SZS_VSTUP_ACS_A - ZA...</vt:lpstr>
      <vt:lpstr>VOSZ-SZS_VSTUP_ACS_K - ZA...</vt:lpstr>
      <vt:lpstr>VOSZ-SZS_VSTUP_TABLA - ZA...</vt:lpstr>
      <vt:lpstr>VOSZ-SZS_VSTUP_CCTVA - ZA...</vt:lpstr>
      <vt:lpstr>VOSZ-SZS_VSTUP_CCTVK - ZA...</vt:lpstr>
      <vt:lpstr>'Rekapitulace stavby'!Názvy_tisku</vt:lpstr>
      <vt:lpstr>'VOSZ-SZS_STRAVOVANI - ZAB...'!Názvy_tisku</vt:lpstr>
      <vt:lpstr>'VOSZ-SZS_VSTUP_ACS_A - ZA...'!Názvy_tisku</vt:lpstr>
      <vt:lpstr>'VOSZ-SZS_VSTUP_ACS_K - ZA...'!Názvy_tisku</vt:lpstr>
      <vt:lpstr>'VOSZ-SZS_VSTUP_CCTVA - ZA...'!Názvy_tisku</vt:lpstr>
      <vt:lpstr>'VOSZ-SZS_VSTUP_CCTVK - ZA...'!Názvy_tisku</vt:lpstr>
      <vt:lpstr>'VOSZ-SZS_VSTUP_TABLA - ZA...'!Názvy_tisku</vt:lpstr>
      <vt:lpstr>'Rekapitulace stavby'!Oblast_tisku</vt:lpstr>
      <vt:lpstr>'VOSZ-SZS_STRAVOVANI - ZAB...'!Oblast_tisku</vt:lpstr>
      <vt:lpstr>'VOSZ-SZS_VSTUP_ACS_A - ZA...'!Oblast_tisku</vt:lpstr>
      <vt:lpstr>'VOSZ-SZS_VSTUP_ACS_K - ZA...'!Oblast_tisku</vt:lpstr>
      <vt:lpstr>'VOSZ-SZS_VSTUP_CCTVA - ZA...'!Oblast_tisku</vt:lpstr>
      <vt:lpstr>'VOSZ-SZS_VSTUP_CCTVK - ZA...'!Oblast_tisku</vt:lpstr>
      <vt:lpstr>'VOSZ-SZS_VSTUP_TABLA - ZA...'!Oblast_tisku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Fruhauf</dc:creator>
  <cp:lastModifiedBy>Uzivatel</cp:lastModifiedBy>
  <dcterms:created xsi:type="dcterms:W3CDTF">2017-05-25T12:21:28Z</dcterms:created>
  <dcterms:modified xsi:type="dcterms:W3CDTF">2017-05-25T12:21:36Z</dcterms:modified>
</cp:coreProperties>
</file>